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СЛАЙД 1" sheetId="4" r:id="rId1"/>
  </sheets>
  <definedNames>
    <definedName name="_xlnm.Print_Titles" localSheetId="0">'СЛАЙД 1'!$18:$19</definedName>
    <definedName name="_xlnm.Print_Area" localSheetId="0">'СЛАЙД 1'!$A$1:$J$103</definedName>
  </definedNames>
  <calcPr calcId="162913" refMode="R1C1"/>
</workbook>
</file>

<file path=xl/calcChain.xml><?xml version="1.0" encoding="utf-8"?>
<calcChain xmlns="http://schemas.openxmlformats.org/spreadsheetml/2006/main">
  <c r="I43" i="4" l="1"/>
  <c r="H43" i="4"/>
  <c r="H94" i="4"/>
  <c r="I94" i="4" s="1"/>
  <c r="G95" i="4"/>
  <c r="I97" i="4"/>
  <c r="J97" i="4" s="1"/>
  <c r="J99" i="4" s="1"/>
  <c r="H95" i="4"/>
  <c r="C99" i="4"/>
  <c r="D99" i="4"/>
  <c r="F99" i="4"/>
  <c r="G99" i="4"/>
  <c r="H99" i="4"/>
  <c r="B99" i="4"/>
  <c r="E97" i="4"/>
  <c r="E99" i="4" s="1"/>
  <c r="H88" i="4"/>
  <c r="I88" i="4"/>
  <c r="G88" i="4"/>
  <c r="J87" i="4"/>
  <c r="J88" i="4" s="1"/>
  <c r="I76" i="4"/>
  <c r="G74" i="4"/>
  <c r="I72" i="4"/>
  <c r="J72" i="4" s="1"/>
  <c r="I69" i="4"/>
  <c r="I63" i="4"/>
  <c r="I66" i="4"/>
  <c r="I67" i="4"/>
  <c r="G57" i="4"/>
  <c r="H57" i="4"/>
  <c r="I57" i="4"/>
  <c r="J56" i="4"/>
  <c r="J57" i="4" s="1"/>
  <c r="J94" i="4" l="1"/>
  <c r="J95" i="4" s="1"/>
  <c r="I95" i="4"/>
  <c r="I99" i="4"/>
  <c r="I51" i="4"/>
  <c r="I36" i="4"/>
  <c r="I38" i="4" s="1"/>
  <c r="I32" i="4"/>
  <c r="I33" i="4" s="1"/>
  <c r="H30" i="4" l="1"/>
  <c r="I28" i="4"/>
  <c r="D101" i="4" l="1"/>
  <c r="D90" i="4"/>
  <c r="D91" i="4"/>
  <c r="D59" i="4"/>
  <c r="D49" i="4"/>
  <c r="D52" i="4"/>
  <c r="E52" i="4" s="1"/>
  <c r="D51" i="4"/>
  <c r="D35" i="4"/>
  <c r="D21" i="4" l="1"/>
  <c r="I101" i="4" l="1"/>
  <c r="I73" i="4"/>
  <c r="D41" i="4"/>
  <c r="J79" i="4" l="1"/>
  <c r="I83" i="4"/>
  <c r="D24" i="4"/>
  <c r="H46" i="4" l="1"/>
  <c r="G46" i="4"/>
  <c r="I45" i="4"/>
  <c r="J45" i="4" s="1"/>
  <c r="J46" i="4" s="1"/>
  <c r="G30" i="4"/>
  <c r="I29" i="4"/>
  <c r="J29" i="4" s="1"/>
  <c r="I82" i="4"/>
  <c r="J82" i="4" s="1"/>
  <c r="H85" i="4"/>
  <c r="G85" i="4"/>
  <c r="J83" i="4"/>
  <c r="I84" i="4"/>
  <c r="J84" i="4" s="1"/>
  <c r="I46" i="4" l="1"/>
  <c r="I85" i="4"/>
  <c r="J85" i="4" s="1"/>
  <c r="I65" i="4"/>
  <c r="G43" i="4" l="1"/>
  <c r="I52" i="4" l="1"/>
  <c r="D50" i="4"/>
  <c r="K115" i="4" l="1"/>
  <c r="K122" i="4"/>
  <c r="J53" i="4" l="1"/>
  <c r="H61" i="4"/>
  <c r="I61" i="4"/>
  <c r="G61" i="4"/>
  <c r="H38" i="4"/>
  <c r="H77" i="4" l="1"/>
  <c r="G77" i="4"/>
  <c r="E101" i="4"/>
  <c r="J101" i="4"/>
  <c r="B102" i="4"/>
  <c r="C102" i="4"/>
  <c r="D102" i="4"/>
  <c r="G102" i="4"/>
  <c r="H102" i="4"/>
  <c r="E102" i="4" l="1"/>
  <c r="I102" i="4"/>
  <c r="I71" i="4"/>
  <c r="J102" i="4" l="1"/>
  <c r="C25" i="4"/>
  <c r="F25" i="4"/>
  <c r="G25" i="4"/>
  <c r="H25" i="4"/>
  <c r="I25" i="4"/>
  <c r="J25" i="4"/>
  <c r="B25" i="4"/>
  <c r="C22" i="4"/>
  <c r="D22" i="4"/>
  <c r="F22" i="4"/>
  <c r="G22" i="4"/>
  <c r="H22" i="4"/>
  <c r="I22" i="4"/>
  <c r="J22" i="4"/>
  <c r="B22" i="4"/>
  <c r="F103" i="4" l="1"/>
  <c r="G54" i="4"/>
  <c r="G38" i="4"/>
  <c r="J73" i="4"/>
  <c r="H74" i="4"/>
  <c r="C10" i="4" s="1"/>
  <c r="D38" i="4"/>
  <c r="C38" i="4"/>
  <c r="B38" i="4"/>
  <c r="C43" i="4"/>
  <c r="B43" i="4"/>
  <c r="E41" i="4"/>
  <c r="E35" i="4"/>
  <c r="E38" i="4" l="1"/>
  <c r="I77" i="4" l="1"/>
  <c r="J64" i="4"/>
  <c r="I68" i="4"/>
  <c r="I70" i="4"/>
  <c r="J71" i="4"/>
  <c r="I74" i="4" l="1"/>
  <c r="I50" i="4"/>
  <c r="I27" i="4" l="1"/>
  <c r="I30" i="4" s="1"/>
  <c r="B60" i="4"/>
  <c r="B61" i="4" s="1"/>
  <c r="E49" i="4"/>
  <c r="D25" i="4" l="1"/>
  <c r="J52" i="4"/>
  <c r="C11" i="4" l="1"/>
  <c r="I125" i="4"/>
  <c r="K74" i="4"/>
  <c r="B11" i="4"/>
  <c r="C60" i="4"/>
  <c r="C61" i="4" s="1"/>
  <c r="D40" i="4"/>
  <c r="E40" i="4" l="1"/>
  <c r="D43" i="4"/>
  <c r="E21" i="4"/>
  <c r="E22" i="4" s="1"/>
  <c r="E48" i="4"/>
  <c r="D60" i="4" l="1"/>
  <c r="D61" i="4" s="1"/>
  <c r="J70" i="4"/>
  <c r="E43" i="4" l="1"/>
  <c r="J51" i="4"/>
  <c r="I126" i="4"/>
  <c r="J126" i="4" l="1"/>
  <c r="D13" i="4" l="1"/>
  <c r="D54" i="4" l="1"/>
  <c r="C54" i="4"/>
  <c r="B54" i="4"/>
  <c r="C12" i="4"/>
  <c r="J36" i="4"/>
  <c r="B6" i="4" l="1"/>
  <c r="D11" i="4"/>
  <c r="B12" i="4"/>
  <c r="D12" i="4" s="1"/>
  <c r="J38" i="4"/>
  <c r="B9" i="4" l="1"/>
  <c r="C9" i="4" l="1"/>
  <c r="D9" i="4" s="1"/>
  <c r="J67" i="4"/>
  <c r="I127" i="4" l="1"/>
  <c r="J125" i="4"/>
  <c r="E60" i="4"/>
  <c r="H33" i="4"/>
  <c r="G33" i="4"/>
  <c r="B7" i="4" s="1"/>
  <c r="J127" i="4" l="1"/>
  <c r="J33" i="4"/>
  <c r="J50" i="4" l="1"/>
  <c r="C80" i="4" l="1"/>
  <c r="D80" i="4"/>
  <c r="E80" i="4"/>
  <c r="B80" i="4"/>
  <c r="J76" i="4"/>
  <c r="J77" i="4" s="1"/>
  <c r="E59" i="4"/>
  <c r="E61" i="4" l="1"/>
  <c r="I54" i="4" l="1"/>
  <c r="J28" i="4" l="1"/>
  <c r="E91" i="4" l="1"/>
  <c r="C92" i="4"/>
  <c r="C103" i="4" s="1"/>
  <c r="D92" i="4"/>
  <c r="B92" i="4"/>
  <c r="G80" i="4"/>
  <c r="G103" i="4" s="1"/>
  <c r="I80" i="4"/>
  <c r="I103" i="4" s="1"/>
  <c r="H80" i="4"/>
  <c r="B103" i="4" l="1"/>
  <c r="D103" i="4"/>
  <c r="B10" i="4"/>
  <c r="B8" i="4"/>
  <c r="C8" i="4"/>
  <c r="J80" i="4"/>
  <c r="E92" i="4"/>
  <c r="E103" i="4" l="1"/>
  <c r="J103" i="4"/>
  <c r="D10" i="4"/>
  <c r="D8" i="4"/>
  <c r="C7" i="4" l="1"/>
  <c r="J30" i="4"/>
  <c r="D7" i="4" l="1"/>
  <c r="J69" i="4"/>
  <c r="H54" i="4" l="1"/>
  <c r="H103" i="4" s="1"/>
  <c r="E90" i="4"/>
  <c r="C6" i="4" l="1"/>
  <c r="D6" i="4" s="1"/>
  <c r="J54" i="4"/>
  <c r="E50" i="4" l="1"/>
  <c r="E51" i="4"/>
  <c r="J68" i="4"/>
  <c r="J66" i="4"/>
  <c r="J63" i="4"/>
  <c r="J32" i="4"/>
  <c r="J27" i="4"/>
  <c r="E24" i="4"/>
  <c r="E25" i="4" s="1"/>
  <c r="J74" i="4" l="1"/>
  <c r="B4" i="4" l="1"/>
  <c r="C4" i="4"/>
  <c r="C14" i="4"/>
  <c r="B14" i="4"/>
  <c r="E54" i="4"/>
  <c r="D14" i="4" l="1"/>
  <c r="D4" i="4" l="1"/>
</calcChain>
</file>

<file path=xl/sharedStrings.xml><?xml version="1.0" encoding="utf-8"?>
<sst xmlns="http://schemas.openxmlformats.org/spreadsheetml/2006/main" count="118" uniqueCount="113">
  <si>
    <t>Найменування організації (одержувача)</t>
  </si>
  <si>
    <t xml:space="preserve">Загальний фонд </t>
  </si>
  <si>
    <t>Спеціальний фонд</t>
  </si>
  <si>
    <t>Виконання бюджету, %</t>
  </si>
  <si>
    <t>РС СКП "Спецкомбінат ПКПО"</t>
  </si>
  <si>
    <t xml:space="preserve">Планові асигнування (з урахуванням змін), 
тис. грн </t>
  </si>
  <si>
    <t>ЗАГАЛЬНИЙ ОБСЯГ</t>
  </si>
  <si>
    <t>1213090- Видатки на поховання учасників бойових дій та осіб з інвалідністю внаслідок війни</t>
  </si>
  <si>
    <t>1216011 - Експлуатація та технічне обслуговування житлового фонду</t>
  </si>
  <si>
    <t>Разом по КПКВК 1216011</t>
  </si>
  <si>
    <t>1216012- Забезпечення діяльності з виробництва, транспортування, постачання теплової енергії</t>
  </si>
  <si>
    <t>Разом по КПКВК 1216012</t>
  </si>
  <si>
    <t>Разом по КПКВК 1216013</t>
  </si>
  <si>
    <t>1216014 -Забезпечення збору та вивезення сміття і відходів</t>
  </si>
  <si>
    <t>Разом по КПКВК 1216014</t>
  </si>
  <si>
    <t>1216030 - Організація благоустрою населених пунктів</t>
  </si>
  <si>
    <t>Разом по КПКВК 1216030</t>
  </si>
  <si>
    <t>1216090 - Інша діяльність у сфері житлово-комунального господарства</t>
  </si>
  <si>
    <t>Разом по КПКВК 1216090</t>
  </si>
  <si>
    <t>1217310 - Будівництво об"єктів житло-комунального господарства</t>
  </si>
  <si>
    <t>Разом по КПКВК 1217310</t>
  </si>
  <si>
    <t>1217350 - Розроблення схем планування та забудови територій (містобудівної документації)</t>
  </si>
  <si>
    <t>Разом по КПКВК 1217350</t>
  </si>
  <si>
    <t>1217640- Заходи з енергозбереження</t>
  </si>
  <si>
    <t>Разом по КПКВК 1217640</t>
  </si>
  <si>
    <t>1217693 - Інші заходи, повязані з економічною діяльнітю</t>
  </si>
  <si>
    <t>Разом по КПКВК 1217693</t>
  </si>
  <si>
    <t>1218330 - Інша діяльність у сфері екології та охорони природних ресурсів</t>
  </si>
  <si>
    <t>Разом по КПКВК 1218330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</si>
  <si>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Утримання апараху управління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</si>
  <si>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Поховання та кремація учасників бойових дій та інвалідів війни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</si>
  <si>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ОБЛАШТУВАННЯ ДИТЯЧИХ ТА СПОРТИВНИХ МАЙДАНЧИКIВ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</si>
  <si>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Проведення конкурсу з реалізації проектів енергоефективних заходів у житлових будинках міста Києва, в яких створені ОСББ, а також у ЖБК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</si>
  <si>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</si>
  <si>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Спеціалізоване управління произсувних підземних робіт"
</t>
    </r>
    <r>
      <rPr>
        <i/>
        <sz val="13"/>
        <rFont val="Times New Roman"/>
        <family val="1"/>
        <charset val="204"/>
      </rPr>
      <t>Утримання гідротехнічних споруд</t>
    </r>
  </si>
  <si>
    <r>
      <t xml:space="preserve">ПАТ "АК "Київводоканал"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</si>
  <si>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</si>
  <si>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t>Поховання одиноких та громадян, осіб без певного місця проживання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</si>
  <si>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</si>
  <si>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</si>
  <si>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ПрАТ "Київспецтранс"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</si>
  <si>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"Київтеплоенерго"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</si>
  <si>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Здійснення заходів з реалізації проектів енергозбереження, Аналіз та облік енергоспоживання в комплексі з відновленням модульних індивідуальних теплових пунктів, Енергетичні обстеження установ бюджетної сфери</t>
    </r>
  </si>
  <si>
    <r>
      <t xml:space="preserve">КП "Водно-інформаційний центр"
</t>
    </r>
    <r>
      <rPr>
        <i/>
        <sz val="13"/>
        <color indexed="8"/>
        <rFont val="Times New Roman"/>
        <family val="1"/>
        <charset val="204"/>
      </rPr>
      <t>Утримання музею води та капітальний ремонт будівель</t>
    </r>
  </si>
  <si>
    <t>1216013 -Забезпечення діяльності водопровідно-каналізаційного господарства</t>
  </si>
  <si>
    <r>
      <t xml:space="preserve">
</t>
    </r>
    <r>
      <rPr>
        <i/>
        <sz val="13"/>
        <color indexed="8"/>
        <rFont val="Times New Roman"/>
        <family val="1"/>
        <charset val="204"/>
      </rPr>
      <t>Обслуговування кредитної угоди НЕФКО</t>
    </r>
  </si>
  <si>
    <t>Напрям використання коштів</t>
  </si>
  <si>
    <t>% виконання плану</t>
  </si>
  <si>
    <t> у тому числі:</t>
  </si>
  <si>
    <t xml:space="preserve">благоустрій об'єктів галузі комунального господарства </t>
  </si>
  <si>
    <t xml:space="preserve">експлуатація та технічне забезпечення об’єктів житлово-комунального господарства </t>
  </si>
  <si>
    <t xml:space="preserve">заходи з енергозбереження </t>
  </si>
  <si>
    <t>поховання пільгових категорій населення</t>
  </si>
  <si>
    <t>капітальні вкладення (реалізація об'єктів Програми соціального і економічного розвитку м. Києва)</t>
  </si>
  <si>
    <t>утримання апарату управління</t>
  </si>
  <si>
    <t xml:space="preserve">внески до статутного фонду </t>
  </si>
  <si>
    <t xml:space="preserve">КП «Київтеплоенерго» </t>
  </si>
  <si>
    <t>інші видатки</t>
  </si>
  <si>
    <t>ВСЬОГО:</t>
  </si>
  <si>
    <t>РС СКП "Київський крематорій"</t>
  </si>
  <si>
    <t>ПАТ "Киїівгаз"</t>
  </si>
  <si>
    <r>
      <t xml:space="preserve">КП  з утримання та експлуатацІї житлового фонду спеціального призначення  "Спецжитлофонд"                             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</si>
  <si>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t>1217330 - Будівництво інших об'єктів комунальної власності</t>
  </si>
  <si>
    <t>Разом по КПКВК 1217330</t>
  </si>
  <si>
    <r>
      <t xml:space="preserve">Департамент житлово-комунальної інфраструктури ВО КМР (КМДА)                                                             
</t>
    </r>
    <r>
      <rPr>
        <i/>
        <sz val="11"/>
        <color indexed="8"/>
        <rFont val="Times New Roman"/>
        <family val="1"/>
        <charset val="204"/>
      </rPr>
      <t>РОЗРОБЛЕННЯ ПЛАНУ УПРАВЛІННЯ ВІДХОДАМИ В МІСТІ КИЄВІ ДО 2030 РОКУ 
(</t>
    </r>
    <r>
      <rPr>
        <sz val="13"/>
        <color indexed="8"/>
        <rFont val="Times New Roman"/>
        <family val="1"/>
        <charset val="204"/>
      </rPr>
      <t xml:space="preserve">Розробка наукових робіт)                                                           
</t>
    </r>
  </si>
  <si>
    <t>КП  з утримання та експлуатацІї житлового фонду спеціального призначення  "Спецжитлофонд"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</si>
  <si>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Відшкодування частини кредитів, отриманих ОСББ та ЖБК на впровадження енергоефективних заходів</t>
    </r>
  </si>
  <si>
    <t>Примітка</t>
  </si>
  <si>
    <t>* За рахунок економії коштів подано про позиції щодо перерозподілу видатків загального фонду в межах загального обсягу у сумі 930,0 тис. грн. на поховання померлих від COVID-19</t>
  </si>
  <si>
    <t>* У зв'язку з передачею громадських вбиралень на баланс КП УЗН подано пропозиції щодо перерозподілу видатків загального фонду на РДА у сумі 1360,4 тис. грн.
** У зв’язку з тривалим процесом передачі електричних мереж та перенесенням строків їх обслуговування подано пропозиції щодо зменшення видатків щагального фонду у сумі 60000,0 тис. грн.</t>
  </si>
  <si>
    <t>у розрізі кодів програмної класифікації видатків:</t>
  </si>
  <si>
    <t>Загальний обсяг видатків з бюджету м. Києва</t>
  </si>
  <si>
    <t>План на 2021 рік, тис. грн.</t>
  </si>
  <si>
    <r>
      <t xml:space="preserve">КП "КИЇВКОМУНСЕРВІС "                                           </t>
    </r>
    <r>
      <rPr>
        <i/>
        <sz val="13"/>
        <color indexed="8"/>
        <rFont val="Times New Roman"/>
        <family val="1"/>
        <charset val="204"/>
      </rPr>
      <t xml:space="preserve">Проект "Приймільня ліків/використання медичних інструментів для утилізації"     </t>
    </r>
    <r>
      <rPr>
        <sz val="13"/>
        <color indexed="8"/>
        <rFont val="Times New Roman"/>
        <family val="1"/>
        <charset val="204"/>
      </rPr>
      <t xml:space="preserve">                  </t>
    </r>
  </si>
  <si>
    <r>
      <t xml:space="preserve">ПАТ "АК "Київводоканал"                                                </t>
    </r>
    <r>
      <rPr>
        <i/>
        <sz val="13"/>
        <color indexed="8"/>
        <rFont val="Times New Roman"/>
        <family val="1"/>
        <charset val="204"/>
      </rPr>
      <t>Капітальний ремонт головного міського каналізаційного колектора</t>
    </r>
  </si>
  <si>
    <r>
      <t xml:space="preserve">ПАТ "АК "Київводоканал"                                       </t>
    </r>
    <r>
      <rPr>
        <i/>
        <sz val="13"/>
        <color indexed="8"/>
        <rFont val="Times New Roman"/>
        <family val="1"/>
        <charset val="204"/>
      </rPr>
      <t>Реалізація громадського проєкту №1708 "Питні фонтанчики на вул. Політехнічній"</t>
    </r>
  </si>
  <si>
    <r>
      <t xml:space="preserve">Департамент житлово-комунальної інфраструктури ВО КМР (КМДА)                                                             
</t>
    </r>
    <r>
      <rPr>
        <i/>
        <sz val="13"/>
        <color indexed="8"/>
        <rFont val="Times New Roman"/>
        <family val="1"/>
        <charset val="204"/>
      </rPr>
      <t xml:space="preserve"> перелік об'єктів визначено Програмою економічного та соціального розвитку міста Києва  </t>
    </r>
    <r>
      <rPr>
        <sz val="13"/>
        <color indexed="8"/>
        <rFont val="Times New Roman"/>
        <family val="1"/>
        <charset val="204"/>
      </rPr>
      <t xml:space="preserve">                                                     
</t>
    </r>
  </si>
  <si>
    <r>
      <t xml:space="preserve">КП "ІНЖЕНЕРНИЙ ЦЕНТР"                                      </t>
    </r>
    <r>
      <rPr>
        <i/>
        <sz val="13"/>
        <color indexed="8"/>
        <rFont val="Times New Roman"/>
        <family val="1"/>
        <charset val="204"/>
      </rPr>
      <t xml:space="preserve">перелік об'єктів визначено Програмою економічного та соціального розвитку міста Києва </t>
    </r>
  </si>
  <si>
    <t>Разом по КПКВК 1210160</t>
  </si>
  <si>
    <t>Разом по КПКВК 1213090</t>
  </si>
  <si>
    <r>
      <t xml:space="preserve">КП " Київтеплоенерго"
</t>
    </r>
    <r>
      <rPr>
        <i/>
        <sz val="11"/>
        <color indexed="8"/>
        <rFont val="Times New Roman"/>
        <family val="1"/>
        <charset val="204"/>
      </rPr>
      <t>КАПIТАЛЬНИЙ РЕМОНТ ТЕПЛОВИХ МЕРЕЖ ТА ОБЛАДНАННЯ</t>
    </r>
  </si>
  <si>
    <r>
      <t xml:space="preserve">СВКП "Київводфонд"                                                    </t>
    </r>
    <r>
      <rPr>
        <i/>
        <sz val="13"/>
        <color indexed="8"/>
        <rFont val="Times New Roman"/>
        <family val="1"/>
        <charset val="204"/>
      </rPr>
      <t xml:space="preserve">Придбання водоочисного обладнання для забезпечення якісною питною водою мешканці 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</si>
  <si>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 xml:space="preserve">Утримання міських кладовищ 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</si>
  <si>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Утримання міських кладовищ та капітальний ремонт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</si>
  <si>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Утримання бюветних комплексів, фонтанів, громадських вбиралень та капітальний ремонт</t>
    </r>
  </si>
  <si>
    <r>
      <t xml:space="preserve">РС СКП "Київський крематорій"
</t>
    </r>
    <r>
      <rPr>
        <i/>
        <sz val="13"/>
        <rFont val="Times New Roman"/>
        <family val="1"/>
        <charset val="204"/>
      </rPr>
      <t>Утримання міського колумбарію та капітальний ремонт</t>
    </r>
  </si>
  <si>
    <r>
      <t xml:space="preserve">Департамент житлово-комунальної інфраструктури ВО КМР (КМДА)                                                         </t>
    </r>
    <r>
      <rPr>
        <i/>
        <sz val="13"/>
        <color indexed="8"/>
        <rFont val="Times New Roman"/>
        <family val="1"/>
        <charset val="204"/>
      </rPr>
      <t xml:space="preserve"> Проведення науково-дослідних робіт </t>
    </r>
    <r>
      <rPr>
        <sz val="13"/>
        <color indexed="8"/>
        <rFont val="Times New Roman"/>
        <family val="1"/>
        <charset val="204"/>
      </rPr>
      <t xml:space="preserve">                                                         
</t>
    </r>
  </si>
  <si>
    <r>
      <t xml:space="preserve">КП "Київжитлоспецексплуатація"                                    </t>
    </r>
    <r>
      <rPr>
        <i/>
        <sz val="13"/>
        <color indexed="8"/>
        <rFont val="Times New Roman"/>
        <family val="1"/>
        <charset val="204"/>
      </rPr>
      <t>Встановлення підземних контейнерів</t>
    </r>
  </si>
  <si>
    <r>
      <t xml:space="preserve">РС СКП "Спецкомбінат ПКПО"                                 </t>
    </r>
    <r>
      <rPr>
        <i/>
        <sz val="13"/>
        <rFont val="Times New Roman"/>
        <family val="1"/>
        <charset val="204"/>
      </rPr>
      <t xml:space="preserve">перелік об'єктів визначено Програмою економічного та соціального розвитку міста Києва    </t>
    </r>
    <r>
      <rPr>
        <sz val="13"/>
        <rFont val="Times New Roman"/>
        <family val="1"/>
        <charset val="204"/>
      </rPr>
      <t xml:space="preserve">                        </t>
    </r>
  </si>
  <si>
    <t>1217361 - Співфінансування інвестиційних проектів, що реалізуються за рахунок коштів державного фонду регіонального розвитку</t>
  </si>
  <si>
    <r>
      <t xml:space="preserve">ПРАТ "КИЇВСПЕЦТРАНС"                                     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</si>
  <si>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"КИЇВТЕПЛОЕНЕРГО"                                     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</si>
  <si>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ПРАТ "АК "КИЇВВОДОКАНАЛ"                            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</si>
  <si>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t>Разом по КПКВК 1217361</t>
  </si>
  <si>
    <t>1216016 - Впровадження засобів обліку витрат та регулювання споживання води та теплової енергії</t>
  </si>
  <si>
    <r>
      <t xml:space="preserve">КП " Київтеплоенерго"                                               </t>
    </r>
    <r>
      <rPr>
        <i/>
        <sz val="13"/>
        <color indexed="8"/>
        <rFont val="Times New Roman"/>
        <family val="1"/>
        <charset val="204"/>
      </rPr>
      <t xml:space="preserve">Капітальний ремонт теплових мереж </t>
    </r>
  </si>
  <si>
    <t>Разом по КПКВК 1216016</t>
  </si>
  <si>
    <t>Профінансовано станом на 30.09.2021, тис. грн.</t>
  </si>
  <si>
    <t>Інформація 
Департаменту житлово-комунальної інфраструктури виконавчого органу Київської міської ради (Київської міської державної адміністрації) про виконання бюджету станом на 31.12.2021</t>
  </si>
  <si>
    <t>Профінансовано станом на 31.12.2021  
тис. грн</t>
  </si>
  <si>
    <t>Фактично 
освоено коштів
станом на 
31.12.2021
тис.грн.</t>
  </si>
  <si>
    <t>1216072 - Погашення заборгованості з різниці в тарифах, що підлягає урегулюванню згідно із Законом України " 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субвенції з державного бюджету</t>
  </si>
  <si>
    <t xml:space="preserve">Департамент житлово-комунальної інфраструктури ВО КМР (КМДА)      </t>
  </si>
  <si>
    <t>Разом по КПКВК 1216072</t>
  </si>
  <si>
    <r>
      <t xml:space="preserve">КП "Київжитлоспецексплуатація"                                             </t>
    </r>
    <r>
      <rPr>
        <i/>
        <sz val="13"/>
        <color indexed="8"/>
        <rFont val="Times New Roman"/>
        <family val="1"/>
        <charset val="204"/>
      </rPr>
      <t xml:space="preserve">перелік об'єктів визначено Програмою економічного та соціального розвитку міста Києва     </t>
    </r>
    <r>
      <rPr>
        <sz val="13"/>
        <color indexed="8"/>
        <rFont val="Times New Roman"/>
        <family val="1"/>
        <charset val="204"/>
      </rPr>
      <t xml:space="preserve">                                                  
          </t>
    </r>
  </si>
  <si>
    <t>Разом по КПКВК 1217363</t>
  </si>
  <si>
    <t>1217670 - Внески до статутного капіталу суб’єктів господарювання</t>
  </si>
  <si>
    <r>
      <t xml:space="preserve">КП " Група впровадження проекту з енергозбереження в адміністративних і громадських будівлях м. Києва"           </t>
    </r>
    <r>
      <rPr>
        <i/>
        <sz val="13"/>
        <color indexed="8"/>
        <rFont val="Times New Roman"/>
        <family val="1"/>
        <charset val="204"/>
      </rPr>
      <t>Обслуговування кредитної угоди НЕФКО</t>
    </r>
  </si>
  <si>
    <t xml:space="preserve">КП "КИЇВТЕПЛОЕНЕРГО"       </t>
  </si>
  <si>
    <t>Разом по КПКВК 1217670</t>
  </si>
  <si>
    <r>
      <t xml:space="preserve">КП "ІНЖЕНЕРНИЙ ЦЕНТР"                                               </t>
    </r>
    <r>
      <rPr>
        <i/>
        <sz val="13"/>
        <color indexed="8"/>
        <rFont val="Times New Roman"/>
        <family val="1"/>
        <charset val="204"/>
      </rPr>
      <t xml:space="preserve">Облаштування дитячих та спортивних майданчиків </t>
    </r>
    <r>
      <rPr>
        <sz val="13"/>
        <color indexed="8"/>
        <rFont val="Times New Roman"/>
        <family val="1"/>
        <charset val="204"/>
      </rPr>
      <t xml:space="preserve">    </t>
    </r>
  </si>
  <si>
    <t>1217363 - Виконання інвестиційних проектів в рамках здійснення заходів щодо соціально-економічного розвитку окремих територій</t>
  </si>
  <si>
    <t>1210160 - Кервництво і управління у сфері житлово-комунальної інфраструктури у місті Києві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</si>
</sst>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8"/>
      <name val="Calibri"/>
      <family val="2"/>
    </font>
    <font>
      <b/>
      <u/>
      <sz val="16"/>
      <color indexed="8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4" fontId="1" fillId="0" borderId="1" xfId="0" applyNumberFormat="1" applyFont="1" applyFill="1" applyBorder="1"/>
    <xf numFmtId="4" fontId="4" fillId="0" borderId="1" xfId="0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4" fontId="9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4" fontId="1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8" fillId="0" borderId="1" xfId="0" applyNumberFormat="1" applyFont="1" applyFill="1" applyBorder="1"/>
    <xf numFmtId="0" fontId="1" fillId="0" borderId="0" xfId="0" applyFont="1" applyFill="1" applyBorder="1" applyAlignment="1">
      <alignment wrapText="1"/>
    </xf>
    <xf numFmtId="0" fontId="1" fillId="2" borderId="0" xfId="0" applyFont="1" applyFill="1"/>
    <xf numFmtId="4" fontId="9" fillId="0" borderId="0" xfId="0" applyNumberFormat="1" applyFont="1" applyFill="1" applyBorder="1"/>
    <xf numFmtId="0" fontId="15" fillId="0" borderId="0" xfId="0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4" fontId="16" fillId="0" borderId="0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7" fillId="0" borderId="0" xfId="0" applyFont="1" applyFill="1" applyAlignment="1">
      <alignment horizont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wrapText="1"/>
    </xf>
    <xf numFmtId="4" fontId="5" fillId="0" borderId="1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/>
    <xf numFmtId="4" fontId="21" fillId="0" borderId="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 wrapText="1"/>
    </xf>
    <xf numFmtId="4" fontId="18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0" fillId="0" borderId="0" xfId="0" applyFont="1" applyFill="1"/>
    <xf numFmtId="4" fontId="20" fillId="0" borderId="0" xfId="0" applyNumberFormat="1" applyFont="1" applyFill="1" applyAlignment="1">
      <alignment horizontal="center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left" vertical="top" wrapText="1"/>
    </xf>
    <xf numFmtId="0" fontId="1" fillId="3" borderId="0" xfId="0" applyFont="1" applyFill="1"/>
    <xf numFmtId="0" fontId="18" fillId="3" borderId="0" xfId="0" applyFont="1" applyFill="1" applyAlignment="1">
      <alignment horizontal="center" wrapText="1"/>
    </xf>
    <xf numFmtId="4" fontId="1" fillId="3" borderId="0" xfId="0" applyNumberFormat="1" applyFont="1" applyFill="1"/>
    <xf numFmtId="0" fontId="18" fillId="4" borderId="0" xfId="0" applyFont="1" applyFill="1" applyAlignment="1">
      <alignment horizontal="left" vertical="top" wrapText="1"/>
    </xf>
    <xf numFmtId="0" fontId="1" fillId="4" borderId="0" xfId="0" applyFont="1" applyFill="1"/>
    <xf numFmtId="0" fontId="17" fillId="4" borderId="0" xfId="0" applyFont="1" applyFill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/>
    </xf>
    <xf numFmtId="4" fontId="9" fillId="0" borderId="1" xfId="0" applyNumberFormat="1" applyFont="1" applyFill="1" applyBorder="1" applyAlignment="1">
      <alignment vertical="top"/>
    </xf>
    <xf numFmtId="4" fontId="9" fillId="0" borderId="1" xfId="0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9966FF"/>
      <color rgb="FFF321C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54"/>
  <sheetViews>
    <sheetView tabSelected="1" view="pageBreakPreview" topLeftCell="A87" zoomScale="85" zoomScaleNormal="85" zoomScaleSheetLayoutView="85" zoomScalePageLayoutView="62" workbookViewId="0">
      <selection activeCell="B48" sqref="B48"/>
    </sheetView>
  </sheetViews>
  <sheetFormatPr defaultRowHeight="16.5" x14ac:dyDescent="0.25"/>
  <cols>
    <col min="1" max="1" width="62.5703125" style="18" customWidth="1"/>
    <col min="2" max="2" width="18.7109375" style="6" customWidth="1"/>
    <col min="3" max="3" width="22.28515625" style="6" customWidth="1"/>
    <col min="4" max="4" width="19.85546875" style="6" customWidth="1"/>
    <col min="5" max="5" width="14.28515625" style="6" customWidth="1"/>
    <col min="6" max="6" width="0.5703125" style="6" hidden="1" customWidth="1"/>
    <col min="7" max="7" width="18.7109375" style="24" customWidth="1"/>
    <col min="8" max="8" width="19.85546875" style="24" customWidth="1"/>
    <col min="9" max="9" width="20.7109375" style="24" customWidth="1"/>
    <col min="10" max="10" width="15.85546875" style="24" customWidth="1"/>
    <col min="11" max="11" width="40.5703125" style="25" hidden="1" customWidth="1"/>
    <col min="12" max="12" width="13.7109375" style="6" bestFit="1" customWidth="1"/>
    <col min="13" max="50" width="9.140625" style="6"/>
    <col min="51" max="16384" width="9.140625" style="1"/>
  </cols>
  <sheetData>
    <row r="1" spans="1:10" ht="84" customHeight="1" x14ac:dyDescent="0.3">
      <c r="A1" s="78" t="s">
        <v>98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9.25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81" hidden="1" customHeight="1" x14ac:dyDescent="0.25">
      <c r="A3" s="54" t="s">
        <v>46</v>
      </c>
      <c r="B3" s="27" t="s">
        <v>72</v>
      </c>
      <c r="C3" s="54" t="s">
        <v>97</v>
      </c>
      <c r="D3" s="54" t="s">
        <v>47</v>
      </c>
      <c r="E3" s="4"/>
      <c r="F3" s="4"/>
      <c r="G3" s="4"/>
      <c r="H3" s="4"/>
      <c r="I3" s="4"/>
      <c r="J3" s="4"/>
    </row>
    <row r="4" spans="1:10" ht="30.75" hidden="1" customHeight="1" x14ac:dyDescent="0.25">
      <c r="A4" s="28" t="s">
        <v>71</v>
      </c>
      <c r="B4" s="43">
        <f>(B103+G103)</f>
        <v>5739230.6800000006</v>
      </c>
      <c r="C4" s="43">
        <f>(C103+H103)</f>
        <v>4699576.29</v>
      </c>
      <c r="D4" s="29">
        <f>C4/B4*100</f>
        <v>81.885126283162393</v>
      </c>
      <c r="E4" s="4"/>
      <c r="F4" s="4"/>
      <c r="G4" s="4"/>
      <c r="H4" s="4"/>
      <c r="I4" s="4"/>
      <c r="J4" s="4"/>
    </row>
    <row r="5" spans="1:10" ht="20.25" hidden="1" x14ac:dyDescent="0.25">
      <c r="A5" s="86" t="s">
        <v>48</v>
      </c>
      <c r="B5" s="86"/>
      <c r="C5" s="86"/>
      <c r="D5" s="86"/>
      <c r="E5" s="4"/>
      <c r="F5" s="4"/>
      <c r="G5" s="4"/>
      <c r="H5" s="4"/>
      <c r="I5" s="4"/>
      <c r="J5" s="4"/>
    </row>
    <row r="6" spans="1:10" ht="40.5" hidden="1" x14ac:dyDescent="0.25">
      <c r="A6" s="28" t="s">
        <v>49</v>
      </c>
      <c r="B6" s="43">
        <f>(B54+G54)</f>
        <v>230203.03999999998</v>
      </c>
      <c r="C6" s="43">
        <f>(C54+H54)</f>
        <v>206699.42</v>
      </c>
      <c r="D6" s="29">
        <f t="shared" ref="D6:D14" si="0">C6/B6*100</f>
        <v>89.790047950713443</v>
      </c>
      <c r="E6" s="4"/>
      <c r="F6" s="4"/>
      <c r="G6" s="4"/>
      <c r="H6" s="4"/>
      <c r="I6" s="4"/>
      <c r="J6" s="4"/>
    </row>
    <row r="7" spans="1:10" ht="40.5" hidden="1" x14ac:dyDescent="0.25">
      <c r="A7" s="30" t="s">
        <v>50</v>
      </c>
      <c r="B7" s="43">
        <f>(G30+G33)</f>
        <v>453670.8</v>
      </c>
      <c r="C7" s="43">
        <f>(H30+H33)</f>
        <v>337988.04</v>
      </c>
      <c r="D7" s="29">
        <f t="shared" si="0"/>
        <v>74.50072607714668</v>
      </c>
      <c r="E7" s="4"/>
      <c r="F7" s="4"/>
      <c r="G7" s="4"/>
      <c r="H7" s="4"/>
      <c r="I7" s="4"/>
      <c r="J7" s="4"/>
    </row>
    <row r="8" spans="1:10" ht="20.25" hidden="1" x14ac:dyDescent="0.25">
      <c r="A8" s="30" t="s">
        <v>51</v>
      </c>
      <c r="B8" s="43">
        <f>B92</f>
        <v>23027.4</v>
      </c>
      <c r="C8" s="43">
        <f>C92</f>
        <v>10003.09</v>
      </c>
      <c r="D8" s="29">
        <f t="shared" si="0"/>
        <v>43.439945456282516</v>
      </c>
      <c r="E8" s="4"/>
      <c r="F8" s="4"/>
      <c r="G8" s="4"/>
      <c r="H8" s="4"/>
      <c r="I8" s="4"/>
      <c r="J8" s="4"/>
    </row>
    <row r="9" spans="1:10" ht="20.25" hidden="1" x14ac:dyDescent="0.25">
      <c r="A9" s="30" t="s">
        <v>52</v>
      </c>
      <c r="B9" s="43">
        <f>(B61+B24)</f>
        <v>19819.099999999999</v>
      </c>
      <c r="C9" s="43">
        <f>(C61+C24)</f>
        <v>7427.78</v>
      </c>
      <c r="D9" s="29">
        <f t="shared" si="0"/>
        <v>37.477887492368474</v>
      </c>
      <c r="E9" s="4"/>
      <c r="F9" s="4"/>
      <c r="G9" s="4"/>
      <c r="H9" s="4"/>
      <c r="I9" s="4"/>
      <c r="J9" s="4"/>
    </row>
    <row r="10" spans="1:10" ht="60.75" hidden="1" x14ac:dyDescent="0.25">
      <c r="A10" s="30" t="s">
        <v>53</v>
      </c>
      <c r="B10" s="43">
        <f>(G80+G77+G74)</f>
        <v>893738.7</v>
      </c>
      <c r="C10" s="43">
        <f>(H77+H74)</f>
        <v>669049.49</v>
      </c>
      <c r="D10" s="55">
        <f t="shared" si="0"/>
        <v>74.859630672812983</v>
      </c>
      <c r="E10" s="4"/>
      <c r="F10" s="4"/>
      <c r="G10" s="4"/>
      <c r="H10" s="4"/>
      <c r="I10" s="4"/>
      <c r="J10" s="4"/>
    </row>
    <row r="11" spans="1:10" ht="20.25" hidden="1" x14ac:dyDescent="0.25">
      <c r="A11" s="30" t="s">
        <v>54</v>
      </c>
      <c r="B11" s="43">
        <f>(B21+G21)</f>
        <v>46688.54</v>
      </c>
      <c r="C11" s="43">
        <f>(C21+H21)</f>
        <v>39835.03</v>
      </c>
      <c r="D11" s="55">
        <f t="shared" si="0"/>
        <v>85.320787499459186</v>
      </c>
      <c r="E11" s="4"/>
      <c r="F11" s="4"/>
      <c r="G11" s="4"/>
      <c r="H11" s="4"/>
      <c r="I11" s="4"/>
      <c r="J11" s="4"/>
    </row>
    <row r="12" spans="1:10" ht="18.75" hidden="1" customHeight="1" x14ac:dyDescent="0.25">
      <c r="A12" s="30" t="s">
        <v>55</v>
      </c>
      <c r="B12" s="43" t="e">
        <f>#REF!/1000</f>
        <v>#REF!</v>
      </c>
      <c r="C12" s="43" t="e">
        <f>#REF!/1000</f>
        <v>#REF!</v>
      </c>
      <c r="D12" s="87" t="e">
        <f t="shared" si="0"/>
        <v>#REF!</v>
      </c>
      <c r="E12" s="4"/>
      <c r="F12" s="4"/>
      <c r="G12" s="4"/>
      <c r="H12" s="4"/>
      <c r="I12" s="4"/>
      <c r="J12" s="4"/>
    </row>
    <row r="13" spans="1:10" ht="18.75" hidden="1" customHeight="1" x14ac:dyDescent="0.25">
      <c r="A13" s="30" t="s">
        <v>56</v>
      </c>
      <c r="B13" s="43"/>
      <c r="C13" s="43"/>
      <c r="D13" s="87" t="e">
        <f t="shared" si="0"/>
        <v>#DIV/0!</v>
      </c>
      <c r="E13" s="4"/>
      <c r="F13" s="4"/>
      <c r="G13" s="4"/>
      <c r="H13" s="4"/>
      <c r="I13" s="4"/>
      <c r="J13" s="4"/>
    </row>
    <row r="14" spans="1:10" ht="20.25" hidden="1" x14ac:dyDescent="0.25">
      <c r="A14" s="30" t="s">
        <v>57</v>
      </c>
      <c r="B14" s="43">
        <f>(B102+G102+B99+G99+B43+G43+G38)</f>
        <v>87895.7</v>
      </c>
      <c r="C14" s="43">
        <f>(C102+H102+C99+H99+C43+H43+H38)</f>
        <v>67142.319999999992</v>
      </c>
      <c r="D14" s="55">
        <f t="shared" si="0"/>
        <v>76.388628795265291</v>
      </c>
      <c r="E14" s="4"/>
      <c r="F14" s="4"/>
      <c r="G14" s="4"/>
      <c r="H14" s="4"/>
      <c r="I14" s="4"/>
      <c r="J14" s="4"/>
    </row>
    <row r="15" spans="1:10" x14ac:dyDescent="0.25">
      <c r="A15" s="16"/>
      <c r="B15" s="17"/>
      <c r="C15" s="17"/>
      <c r="D15" s="17"/>
      <c r="E15" s="4"/>
      <c r="F15" s="4"/>
      <c r="G15" s="4"/>
      <c r="H15" s="4"/>
      <c r="I15" s="4"/>
      <c r="J15" s="4"/>
    </row>
    <row r="16" spans="1:10" x14ac:dyDescent="0.25">
      <c r="D16" s="6" t="s">
        <v>70</v>
      </c>
    </row>
    <row r="17" spans="1:11" ht="7.5" customHeight="1" x14ac:dyDescent="0.25"/>
    <row r="18" spans="1:11" s="6" customFormat="1" x14ac:dyDescent="0.25">
      <c r="A18" s="80" t="s">
        <v>0</v>
      </c>
      <c r="B18" s="81" t="s">
        <v>1</v>
      </c>
      <c r="C18" s="81"/>
      <c r="D18" s="81"/>
      <c r="E18" s="81"/>
      <c r="F18" s="51"/>
      <c r="G18" s="82" t="s">
        <v>2</v>
      </c>
      <c r="H18" s="82"/>
      <c r="I18" s="82"/>
      <c r="J18" s="82"/>
      <c r="K18" s="69" t="s">
        <v>67</v>
      </c>
    </row>
    <row r="19" spans="1:11" s="6" customFormat="1" ht="91.5" customHeight="1" x14ac:dyDescent="0.25">
      <c r="A19" s="80"/>
      <c r="B19" s="53" t="s">
        <v>5</v>
      </c>
      <c r="C19" s="53" t="s">
        <v>99</v>
      </c>
      <c r="D19" s="53" t="s">
        <v>100</v>
      </c>
      <c r="E19" s="53" t="s">
        <v>3</v>
      </c>
      <c r="F19" s="53"/>
      <c r="G19" s="23" t="s">
        <v>5</v>
      </c>
      <c r="H19" s="23" t="s">
        <v>99</v>
      </c>
      <c r="I19" s="23" t="s">
        <v>100</v>
      </c>
      <c r="J19" s="23" t="s">
        <v>3</v>
      </c>
      <c r="K19" s="70"/>
    </row>
    <row r="20" spans="1:11" s="6" customFormat="1" ht="23.25" customHeight="1" x14ac:dyDescent="0.25">
      <c r="A20" s="83" t="s">
        <v>112</v>
      </c>
      <c r="B20" s="84"/>
      <c r="C20" s="84"/>
      <c r="D20" s="84"/>
      <c r="E20" s="84"/>
      <c r="F20" s="84"/>
      <c r="G20" s="84"/>
      <c r="H20" s="84"/>
      <c r="I20" s="84"/>
      <c r="J20" s="85"/>
      <c r="K20" s="25"/>
    </row>
    <row r="21" spans="1:11" s="6" customFormat="1" ht="60" customHeight="1" x14ac:dyDescent="0.25">
      <c r="A21" s="8" t="s">
        <v>29</v>
      </c>
      <c r="B21" s="7">
        <v>44188.54</v>
      </c>
      <c r="C21" s="2">
        <v>39835.03</v>
      </c>
      <c r="D21" s="2">
        <f>C21</f>
        <v>39835.03</v>
      </c>
      <c r="E21" s="2">
        <f>D21/B21*100</f>
        <v>90.147875444628852</v>
      </c>
      <c r="F21" s="2"/>
      <c r="G21" s="2">
        <v>2500</v>
      </c>
      <c r="H21" s="2">
        <v>0</v>
      </c>
      <c r="I21" s="2">
        <v>744.61</v>
      </c>
      <c r="J21" s="2">
        <v>0</v>
      </c>
      <c r="K21" s="44"/>
    </row>
    <row r="22" spans="1:11" s="34" customFormat="1" ht="30.75" customHeight="1" x14ac:dyDescent="0.25">
      <c r="A22" s="11" t="s">
        <v>78</v>
      </c>
      <c r="B22" s="10">
        <f>B21</f>
        <v>44188.54</v>
      </c>
      <c r="C22" s="10">
        <f t="shared" ref="C22:J22" si="1">C21</f>
        <v>39835.03</v>
      </c>
      <c r="D22" s="10">
        <f t="shared" si="1"/>
        <v>39835.03</v>
      </c>
      <c r="E22" s="10">
        <f t="shared" si="1"/>
        <v>90.147875444628852</v>
      </c>
      <c r="F22" s="10">
        <f t="shared" si="1"/>
        <v>0</v>
      </c>
      <c r="G22" s="10">
        <f t="shared" si="1"/>
        <v>2500</v>
      </c>
      <c r="H22" s="10">
        <f t="shared" si="1"/>
        <v>0</v>
      </c>
      <c r="I22" s="10">
        <f t="shared" si="1"/>
        <v>744.61</v>
      </c>
      <c r="J22" s="10">
        <f t="shared" si="1"/>
        <v>0</v>
      </c>
      <c r="K22" s="45"/>
    </row>
    <row r="23" spans="1:11" s="6" customFormat="1" ht="21.75" customHeight="1" x14ac:dyDescent="0.25">
      <c r="A23" s="71" t="s">
        <v>7</v>
      </c>
      <c r="B23" s="72"/>
      <c r="C23" s="72"/>
      <c r="D23" s="72"/>
      <c r="E23" s="72"/>
      <c r="F23" s="72"/>
      <c r="G23" s="72"/>
      <c r="H23" s="72"/>
      <c r="I23" s="72"/>
      <c r="J23" s="73"/>
      <c r="K23" s="25"/>
    </row>
    <row r="24" spans="1:11" s="6" customFormat="1" ht="69.75" customHeight="1" x14ac:dyDescent="0.25">
      <c r="A24" s="8" t="s">
        <v>30</v>
      </c>
      <c r="B24" s="2">
        <v>11175.1</v>
      </c>
      <c r="C24" s="2">
        <v>4823.99</v>
      </c>
      <c r="D24" s="2">
        <f>C24</f>
        <v>4823.99</v>
      </c>
      <c r="E24" s="2">
        <f>D24/B24*100</f>
        <v>43.167309464792261</v>
      </c>
      <c r="F24" s="2"/>
      <c r="G24" s="2">
        <v>0</v>
      </c>
      <c r="H24" s="2">
        <v>0</v>
      </c>
      <c r="I24" s="2">
        <v>0</v>
      </c>
      <c r="J24" s="2">
        <v>0</v>
      </c>
      <c r="K24" s="25"/>
    </row>
    <row r="25" spans="1:11" s="6" customFormat="1" ht="25.5" customHeight="1" x14ac:dyDescent="0.25">
      <c r="A25" s="11" t="s">
        <v>79</v>
      </c>
      <c r="B25" s="2">
        <f>B24</f>
        <v>11175.1</v>
      </c>
      <c r="C25" s="2">
        <f t="shared" ref="C25:J25" si="2">C24</f>
        <v>4823.99</v>
      </c>
      <c r="D25" s="2">
        <f t="shared" si="2"/>
        <v>4823.99</v>
      </c>
      <c r="E25" s="2">
        <f t="shared" si="2"/>
        <v>43.167309464792261</v>
      </c>
      <c r="F25" s="2">
        <f t="shared" si="2"/>
        <v>0</v>
      </c>
      <c r="G25" s="2">
        <f t="shared" si="2"/>
        <v>0</v>
      </c>
      <c r="H25" s="2">
        <f t="shared" si="2"/>
        <v>0</v>
      </c>
      <c r="I25" s="2">
        <f t="shared" si="2"/>
        <v>0</v>
      </c>
      <c r="J25" s="2">
        <f t="shared" si="2"/>
        <v>0</v>
      </c>
      <c r="K25" s="25"/>
    </row>
    <row r="26" spans="1:11" s="6" customFormat="1" ht="21" customHeight="1" x14ac:dyDescent="0.25">
      <c r="A26" s="74" t="s">
        <v>8</v>
      </c>
      <c r="B26" s="75"/>
      <c r="C26" s="75"/>
      <c r="D26" s="75"/>
      <c r="E26" s="75"/>
      <c r="F26" s="75"/>
      <c r="G26" s="75"/>
      <c r="H26" s="75"/>
      <c r="I26" s="75"/>
      <c r="J26" s="76"/>
      <c r="K26" s="25"/>
    </row>
    <row r="27" spans="1:11" s="6" customFormat="1" ht="69.75" customHeight="1" x14ac:dyDescent="0.25">
      <c r="A27" s="8" t="s">
        <v>31</v>
      </c>
      <c r="B27" s="2">
        <v>0</v>
      </c>
      <c r="C27" s="2">
        <v>0</v>
      </c>
      <c r="D27" s="2">
        <v>0</v>
      </c>
      <c r="E27" s="2">
        <v>0</v>
      </c>
      <c r="F27" s="2"/>
      <c r="G27" s="2">
        <v>1000</v>
      </c>
      <c r="H27" s="2">
        <v>897.82</v>
      </c>
      <c r="I27" s="2">
        <f t="shared" ref="I27" si="3">H27</f>
        <v>897.82</v>
      </c>
      <c r="J27" s="2">
        <f t="shared" ref="J27:J30" si="4">I27/G27*100</f>
        <v>89.782000000000011</v>
      </c>
      <c r="K27" s="25"/>
    </row>
    <row r="28" spans="1:11" s="6" customFormat="1" ht="91.5" customHeight="1" x14ac:dyDescent="0.25">
      <c r="A28" s="8" t="s">
        <v>32</v>
      </c>
      <c r="B28" s="2">
        <v>0</v>
      </c>
      <c r="C28" s="2">
        <v>0</v>
      </c>
      <c r="D28" s="2">
        <v>0</v>
      </c>
      <c r="E28" s="2">
        <v>0</v>
      </c>
      <c r="F28" s="2"/>
      <c r="G28" s="2">
        <v>155000</v>
      </c>
      <c r="H28" s="2">
        <v>121285.12</v>
      </c>
      <c r="I28" s="2">
        <f>H28</f>
        <v>121285.12</v>
      </c>
      <c r="J28" s="2">
        <f t="shared" si="4"/>
        <v>78.248464516129019</v>
      </c>
      <c r="K28" s="25"/>
    </row>
    <row r="29" spans="1:11" s="6" customFormat="1" ht="40.5" customHeight="1" x14ac:dyDescent="0.25">
      <c r="A29" s="8" t="s">
        <v>110</v>
      </c>
      <c r="B29" s="2">
        <v>0</v>
      </c>
      <c r="C29" s="2">
        <v>0</v>
      </c>
      <c r="D29" s="2">
        <v>0</v>
      </c>
      <c r="E29" s="2">
        <v>0</v>
      </c>
      <c r="F29" s="2"/>
      <c r="G29" s="2">
        <v>71497.8</v>
      </c>
      <c r="H29" s="2">
        <v>59103.49</v>
      </c>
      <c r="I29" s="2">
        <f>H29</f>
        <v>59103.49</v>
      </c>
      <c r="J29" s="2">
        <f t="shared" si="4"/>
        <v>82.664767307525551</v>
      </c>
      <c r="K29" s="25"/>
    </row>
    <row r="30" spans="1:11" s="6" customFormat="1" ht="26.25" customHeight="1" x14ac:dyDescent="0.25">
      <c r="A30" s="11" t="s">
        <v>9</v>
      </c>
      <c r="B30" s="10">
        <v>0</v>
      </c>
      <c r="C30" s="10">
        <v>0</v>
      </c>
      <c r="D30" s="10">
        <v>0</v>
      </c>
      <c r="E30" s="10">
        <v>0</v>
      </c>
      <c r="F30" s="12"/>
      <c r="G30" s="3">
        <f>SUM(G27:G29)</f>
        <v>227497.8</v>
      </c>
      <c r="H30" s="3">
        <f>SUM(H27:H29)</f>
        <v>181286.43</v>
      </c>
      <c r="I30" s="3">
        <f>SUM(I27:I29)</f>
        <v>181286.43</v>
      </c>
      <c r="J30" s="3">
        <f t="shared" si="4"/>
        <v>79.687113457800478</v>
      </c>
      <c r="K30" s="44"/>
    </row>
    <row r="31" spans="1:11" s="6" customFormat="1" ht="23.25" customHeight="1" x14ac:dyDescent="0.25">
      <c r="A31" s="71" t="s">
        <v>10</v>
      </c>
      <c r="B31" s="72"/>
      <c r="C31" s="72"/>
      <c r="D31" s="72"/>
      <c r="E31" s="72"/>
      <c r="F31" s="72"/>
      <c r="G31" s="72"/>
      <c r="H31" s="72"/>
      <c r="I31" s="72"/>
      <c r="J31" s="73"/>
      <c r="K31" s="25"/>
    </row>
    <row r="32" spans="1:11" s="6" customFormat="1" ht="41.25" customHeight="1" x14ac:dyDescent="0.25">
      <c r="A32" s="8" t="s">
        <v>80</v>
      </c>
      <c r="B32" s="2">
        <v>0</v>
      </c>
      <c r="C32" s="2">
        <v>0</v>
      </c>
      <c r="D32" s="2">
        <v>0</v>
      </c>
      <c r="E32" s="2">
        <v>0</v>
      </c>
      <c r="F32" s="2"/>
      <c r="G32" s="2">
        <v>226173</v>
      </c>
      <c r="H32" s="2">
        <v>156701.60999999999</v>
      </c>
      <c r="I32" s="2">
        <f>H32</f>
        <v>156701.60999999999</v>
      </c>
      <c r="J32" s="2">
        <f>I32/G32*100</f>
        <v>69.283959623827769</v>
      </c>
      <c r="K32" s="25"/>
    </row>
    <row r="33" spans="1:12" s="6" customFormat="1" ht="30" customHeight="1" x14ac:dyDescent="0.25">
      <c r="A33" s="11" t="s">
        <v>11</v>
      </c>
      <c r="B33" s="2">
        <v>0</v>
      </c>
      <c r="C33" s="2">
        <v>0</v>
      </c>
      <c r="D33" s="2">
        <v>0</v>
      </c>
      <c r="E33" s="2">
        <v>0</v>
      </c>
      <c r="F33" s="2"/>
      <c r="G33" s="3">
        <f>G32</f>
        <v>226173</v>
      </c>
      <c r="H33" s="3">
        <f t="shared" ref="H33" si="5">H32</f>
        <v>156701.60999999999</v>
      </c>
      <c r="I33" s="3">
        <f>I32</f>
        <v>156701.60999999999</v>
      </c>
      <c r="J33" s="3">
        <f>I33/G33*100</f>
        <v>69.283959623827769</v>
      </c>
      <c r="K33" s="44"/>
    </row>
    <row r="34" spans="1:12" s="6" customFormat="1" ht="22.5" customHeight="1" x14ac:dyDescent="0.25">
      <c r="A34" s="71" t="s">
        <v>44</v>
      </c>
      <c r="B34" s="72"/>
      <c r="C34" s="72"/>
      <c r="D34" s="72"/>
      <c r="E34" s="72"/>
      <c r="F34" s="72"/>
      <c r="G34" s="72"/>
      <c r="H34" s="72"/>
      <c r="I34" s="72"/>
      <c r="J34" s="73"/>
      <c r="K34" s="25"/>
    </row>
    <row r="35" spans="1:12" s="6" customFormat="1" ht="62.25" customHeight="1" x14ac:dyDescent="0.25">
      <c r="A35" s="35" t="s">
        <v>86</v>
      </c>
      <c r="B35" s="7">
        <v>413.4</v>
      </c>
      <c r="C35" s="7">
        <v>413.17</v>
      </c>
      <c r="D35" s="7">
        <f>C35</f>
        <v>413.17</v>
      </c>
      <c r="E35" s="2">
        <f>D35/B35*1000</f>
        <v>999.4436381228835</v>
      </c>
      <c r="F35" s="2"/>
      <c r="G35" s="2">
        <v>0</v>
      </c>
      <c r="H35" s="2">
        <v>0</v>
      </c>
      <c r="I35" s="2">
        <v>0</v>
      </c>
      <c r="J35" s="2">
        <v>0</v>
      </c>
      <c r="K35" s="25"/>
    </row>
    <row r="36" spans="1:12" s="6" customFormat="1" ht="54" customHeight="1" x14ac:dyDescent="0.25">
      <c r="A36" s="8" t="s">
        <v>74</v>
      </c>
      <c r="B36" s="7">
        <v>0</v>
      </c>
      <c r="C36" s="7">
        <v>0</v>
      </c>
      <c r="D36" s="7">
        <v>0</v>
      </c>
      <c r="E36" s="2">
        <v>0</v>
      </c>
      <c r="F36" s="2"/>
      <c r="G36" s="2">
        <v>4000</v>
      </c>
      <c r="H36" s="2">
        <v>3339.51</v>
      </c>
      <c r="I36" s="2">
        <f>H36</f>
        <v>3339.51</v>
      </c>
      <c r="J36" s="2">
        <f>I36/G36*100</f>
        <v>83.487750000000005</v>
      </c>
      <c r="K36" s="25"/>
    </row>
    <row r="37" spans="1:12" s="6" customFormat="1" ht="57.75" customHeight="1" x14ac:dyDescent="0.25">
      <c r="A37" s="8" t="s">
        <v>81</v>
      </c>
      <c r="B37" s="7">
        <v>0</v>
      </c>
      <c r="C37" s="7">
        <v>0</v>
      </c>
      <c r="D37" s="7">
        <v>0</v>
      </c>
      <c r="E37" s="2">
        <v>0</v>
      </c>
      <c r="F37" s="2"/>
      <c r="G37" s="2">
        <v>2300</v>
      </c>
      <c r="H37" s="2">
        <v>0</v>
      </c>
      <c r="I37" s="2">
        <v>0</v>
      </c>
      <c r="J37" s="2"/>
      <c r="K37" s="25"/>
    </row>
    <row r="38" spans="1:12" s="34" customFormat="1" ht="23.25" customHeight="1" x14ac:dyDescent="0.25">
      <c r="A38" s="11" t="s">
        <v>12</v>
      </c>
      <c r="B38" s="10">
        <f>B35</f>
        <v>413.4</v>
      </c>
      <c r="C38" s="10">
        <f>C35</f>
        <v>413.17</v>
      </c>
      <c r="D38" s="10">
        <f>D35</f>
        <v>413.17</v>
      </c>
      <c r="E38" s="2">
        <f t="shared" ref="E38" si="6">D38/B38*1000</f>
        <v>999.4436381228835</v>
      </c>
      <c r="F38" s="3"/>
      <c r="G38" s="3">
        <f>SUM(G35:G37)</f>
        <v>6300</v>
      </c>
      <c r="H38" s="3">
        <f>H37+H36+H35</f>
        <v>3339.51</v>
      </c>
      <c r="I38" s="3">
        <f>I36</f>
        <v>3339.51</v>
      </c>
      <c r="J38" s="2">
        <f>I38/G38*100</f>
        <v>53.008095238095244</v>
      </c>
      <c r="K38" s="45"/>
    </row>
    <row r="39" spans="1:12" s="6" customFormat="1" ht="21.75" customHeight="1" x14ac:dyDescent="0.25">
      <c r="A39" s="77" t="s">
        <v>13</v>
      </c>
      <c r="B39" s="72"/>
      <c r="C39" s="72"/>
      <c r="D39" s="72"/>
      <c r="E39" s="72"/>
      <c r="F39" s="72"/>
      <c r="G39" s="72"/>
      <c r="H39" s="72"/>
      <c r="I39" s="72"/>
      <c r="J39" s="73"/>
      <c r="K39" s="25"/>
    </row>
    <row r="40" spans="1:12" s="6" customFormat="1" ht="64.5" customHeight="1" x14ac:dyDescent="0.25">
      <c r="A40" s="22" t="s">
        <v>64</v>
      </c>
      <c r="B40" s="7">
        <v>1200</v>
      </c>
      <c r="C40" s="2">
        <v>600</v>
      </c>
      <c r="D40" s="2">
        <f>C40</f>
        <v>600</v>
      </c>
      <c r="E40" s="2">
        <f>D40/B40*100</f>
        <v>50</v>
      </c>
      <c r="F40" s="2"/>
      <c r="G40" s="2">
        <v>0</v>
      </c>
      <c r="H40" s="2">
        <v>0</v>
      </c>
      <c r="I40" s="2">
        <v>0</v>
      </c>
      <c r="J40" s="2">
        <v>0</v>
      </c>
      <c r="K40" s="25"/>
    </row>
    <row r="41" spans="1:12" s="6" customFormat="1" ht="54" customHeight="1" x14ac:dyDescent="0.25">
      <c r="A41" s="8" t="s">
        <v>73</v>
      </c>
      <c r="B41" s="7">
        <v>160</v>
      </c>
      <c r="C41" s="2">
        <v>5.51</v>
      </c>
      <c r="D41" s="2">
        <f>C41</f>
        <v>5.51</v>
      </c>
      <c r="E41" s="2">
        <f t="shared" ref="E41" si="7">D41/B41*100</f>
        <v>3.4437499999999996</v>
      </c>
      <c r="F41" s="2"/>
      <c r="G41" s="2">
        <v>0</v>
      </c>
      <c r="H41" s="2">
        <v>0</v>
      </c>
      <c r="I41" s="2">
        <v>0</v>
      </c>
      <c r="J41" s="2">
        <v>0</v>
      </c>
      <c r="K41" s="25"/>
    </row>
    <row r="42" spans="1:12" s="6" customFormat="1" ht="32.25" customHeight="1" x14ac:dyDescent="0.25">
      <c r="A42" s="8" t="s">
        <v>87</v>
      </c>
      <c r="B42" s="7">
        <v>0</v>
      </c>
      <c r="C42" s="2">
        <v>0</v>
      </c>
      <c r="D42" s="2">
        <v>0</v>
      </c>
      <c r="E42" s="2">
        <v>0</v>
      </c>
      <c r="F42" s="2"/>
      <c r="G42" s="2">
        <v>1308</v>
      </c>
      <c r="H42" s="2">
        <v>605.75</v>
      </c>
      <c r="I42" s="2">
        <v>605.75</v>
      </c>
      <c r="J42" s="2">
        <v>0</v>
      </c>
      <c r="K42" s="25"/>
    </row>
    <row r="43" spans="1:12" s="6" customFormat="1" ht="21.75" customHeight="1" x14ac:dyDescent="0.25">
      <c r="A43" s="11" t="s">
        <v>14</v>
      </c>
      <c r="B43" s="3">
        <f>B40+B41</f>
        <v>1360</v>
      </c>
      <c r="C43" s="3">
        <f>C40+C41</f>
        <v>605.51</v>
      </c>
      <c r="D43" s="3">
        <f>D40+D41</f>
        <v>605.51</v>
      </c>
      <c r="E43" s="2">
        <f t="shared" ref="E43" si="8">D43/B43*100</f>
        <v>44.522794117647059</v>
      </c>
      <c r="F43" s="2"/>
      <c r="G43" s="3">
        <f>G42</f>
        <v>1308</v>
      </c>
      <c r="H43" s="3">
        <f>H42</f>
        <v>605.75</v>
      </c>
      <c r="I43" s="3">
        <f>I42</f>
        <v>605.75</v>
      </c>
      <c r="J43" s="2">
        <v>0</v>
      </c>
      <c r="K43" s="44"/>
    </row>
    <row r="44" spans="1:12" s="6" customFormat="1" ht="21.75" customHeight="1" x14ac:dyDescent="0.25">
      <c r="A44" s="88" t="s">
        <v>94</v>
      </c>
      <c r="B44" s="89"/>
      <c r="C44" s="89"/>
      <c r="D44" s="89"/>
      <c r="E44" s="89"/>
      <c r="F44" s="89"/>
      <c r="G44" s="89"/>
      <c r="H44" s="89"/>
      <c r="I44" s="89"/>
      <c r="J44" s="90"/>
      <c r="K44" s="44"/>
    </row>
    <row r="45" spans="1:12" s="6" customFormat="1" ht="37.5" customHeight="1" x14ac:dyDescent="0.25">
      <c r="A45" s="8" t="s">
        <v>95</v>
      </c>
      <c r="B45" s="7">
        <v>0</v>
      </c>
      <c r="C45" s="7">
        <v>0</v>
      </c>
      <c r="D45" s="7">
        <v>0</v>
      </c>
      <c r="E45" s="7">
        <v>0</v>
      </c>
      <c r="F45" s="2"/>
      <c r="G45" s="2">
        <v>5000</v>
      </c>
      <c r="H45" s="2">
        <v>3423.48</v>
      </c>
      <c r="I45" s="2">
        <f>H45</f>
        <v>3423.48</v>
      </c>
      <c r="J45" s="2">
        <f>I45/G45*100</f>
        <v>68.4696</v>
      </c>
      <c r="K45" s="44"/>
    </row>
    <row r="46" spans="1:12" s="6" customFormat="1" ht="21.75" customHeight="1" x14ac:dyDescent="0.25">
      <c r="A46" s="11" t="s">
        <v>96</v>
      </c>
      <c r="B46" s="7">
        <v>0</v>
      </c>
      <c r="C46" s="7">
        <v>0</v>
      </c>
      <c r="D46" s="7">
        <v>0</v>
      </c>
      <c r="E46" s="7">
        <v>0</v>
      </c>
      <c r="F46" s="2"/>
      <c r="G46" s="3">
        <f>G45</f>
        <v>5000</v>
      </c>
      <c r="H46" s="3">
        <f t="shared" ref="H46:J46" si="9">H45</f>
        <v>3423.48</v>
      </c>
      <c r="I46" s="3">
        <f t="shared" si="9"/>
        <v>3423.48</v>
      </c>
      <c r="J46" s="3">
        <f t="shared" si="9"/>
        <v>68.4696</v>
      </c>
      <c r="K46" s="44"/>
    </row>
    <row r="47" spans="1:12" s="6" customFormat="1" ht="33" customHeight="1" x14ac:dyDescent="0.25">
      <c r="A47" s="71" t="s">
        <v>15</v>
      </c>
      <c r="B47" s="72"/>
      <c r="C47" s="72"/>
      <c r="D47" s="72"/>
      <c r="E47" s="72"/>
      <c r="F47" s="72"/>
      <c r="G47" s="72"/>
      <c r="H47" s="72"/>
      <c r="I47" s="72"/>
      <c r="J47" s="73"/>
      <c r="K47" s="44"/>
    </row>
    <row r="48" spans="1:12" s="57" customFormat="1" ht="56.25" customHeight="1" x14ac:dyDescent="0.25">
      <c r="A48" s="9" t="s">
        <v>82</v>
      </c>
      <c r="B48" s="32">
        <v>12820</v>
      </c>
      <c r="C48" s="20">
        <v>12819.9</v>
      </c>
      <c r="D48" s="20">
        <v>12819.9</v>
      </c>
      <c r="E48" s="20">
        <f>D48/B48*100</f>
        <v>99.999219968798741</v>
      </c>
      <c r="F48" s="2"/>
      <c r="G48" s="7">
        <v>0</v>
      </c>
      <c r="H48" s="2">
        <v>0</v>
      </c>
      <c r="I48" s="2">
        <v>0</v>
      </c>
      <c r="J48" s="2">
        <v>0</v>
      </c>
      <c r="K48" s="58"/>
      <c r="L48" s="59"/>
    </row>
    <row r="49" spans="1:11" s="6" customFormat="1" ht="54.75" customHeight="1" x14ac:dyDescent="0.25">
      <c r="A49" s="9" t="s">
        <v>34</v>
      </c>
      <c r="B49" s="32">
        <v>46610</v>
      </c>
      <c r="C49" s="32">
        <v>46609.9</v>
      </c>
      <c r="D49" s="20">
        <f>C49</f>
        <v>46609.9</v>
      </c>
      <c r="E49" s="20">
        <f>D49/B49*100</f>
        <v>99.999785453765284</v>
      </c>
      <c r="F49" s="2"/>
      <c r="G49" s="7">
        <v>0</v>
      </c>
      <c r="H49" s="2">
        <v>0</v>
      </c>
      <c r="I49" s="2">
        <v>0</v>
      </c>
      <c r="J49" s="2">
        <v>0</v>
      </c>
      <c r="K49" s="46"/>
    </row>
    <row r="50" spans="1:11" s="61" customFormat="1" ht="43.5" customHeight="1" x14ac:dyDescent="0.25">
      <c r="A50" s="65" t="s">
        <v>83</v>
      </c>
      <c r="B50" s="32">
        <v>70459.350000000006</v>
      </c>
      <c r="C50" s="20">
        <v>69351.3</v>
      </c>
      <c r="D50" s="20">
        <f>C50</f>
        <v>69351.3</v>
      </c>
      <c r="E50" s="20">
        <f t="shared" ref="E50" si="10">D50/B50*100</f>
        <v>98.427391112747983</v>
      </c>
      <c r="F50" s="66"/>
      <c r="G50" s="67">
        <v>3120.24</v>
      </c>
      <c r="H50" s="67">
        <v>2427.41</v>
      </c>
      <c r="I50" s="67">
        <f>H50</f>
        <v>2427.41</v>
      </c>
      <c r="J50" s="66">
        <f>I50/G50*100</f>
        <v>77.795618285772889</v>
      </c>
      <c r="K50" s="60" t="s">
        <v>68</v>
      </c>
    </row>
    <row r="51" spans="1:11" s="57" customFormat="1" ht="60" customHeight="1" x14ac:dyDescent="0.25">
      <c r="A51" s="9" t="s">
        <v>85</v>
      </c>
      <c r="B51" s="32">
        <v>5926</v>
      </c>
      <c r="C51" s="20">
        <v>5913.98</v>
      </c>
      <c r="D51" s="20">
        <f>C51</f>
        <v>5913.98</v>
      </c>
      <c r="E51" s="20">
        <f t="shared" ref="E51" si="11">D51/B51*100</f>
        <v>99.797165035437047</v>
      </c>
      <c r="F51" s="2"/>
      <c r="G51" s="7">
        <v>20300</v>
      </c>
      <c r="H51" s="7">
        <v>2729.48</v>
      </c>
      <c r="I51" s="7">
        <f>H51</f>
        <v>2729.48</v>
      </c>
      <c r="J51" s="2">
        <f>I51/G51*100</f>
        <v>13.445714285714287</v>
      </c>
      <c r="K51" s="58"/>
    </row>
    <row r="52" spans="1:11" s="57" customFormat="1" ht="59.25" customHeight="1" x14ac:dyDescent="0.25">
      <c r="A52" s="65" t="s">
        <v>84</v>
      </c>
      <c r="B52" s="32">
        <v>52347.45</v>
      </c>
      <c r="C52" s="20">
        <v>50379.26</v>
      </c>
      <c r="D52" s="20">
        <f>C52</f>
        <v>50379.26</v>
      </c>
      <c r="E52" s="20">
        <f>D52/B52*100</f>
        <v>96.240141592379388</v>
      </c>
      <c r="F52" s="26"/>
      <c r="G52" s="68">
        <v>18293</v>
      </c>
      <c r="H52" s="68">
        <v>16468.189999999999</v>
      </c>
      <c r="I52" s="68">
        <f>H52</f>
        <v>16468.189999999999</v>
      </c>
      <c r="J52" s="26">
        <f>I52/G52*100</f>
        <v>90.024544907888256</v>
      </c>
      <c r="K52" s="56" t="s">
        <v>69</v>
      </c>
    </row>
    <row r="53" spans="1:11" s="6" customFormat="1" ht="51.75" customHeight="1" x14ac:dyDescent="0.25">
      <c r="A53" s="8" t="s">
        <v>75</v>
      </c>
      <c r="B53" s="20">
        <v>0</v>
      </c>
      <c r="C53" s="20">
        <v>0</v>
      </c>
      <c r="D53" s="20">
        <v>0</v>
      </c>
      <c r="E53" s="20">
        <v>0</v>
      </c>
      <c r="F53" s="2"/>
      <c r="G53" s="7">
        <v>327</v>
      </c>
      <c r="H53" s="7">
        <v>0</v>
      </c>
      <c r="I53" s="7">
        <v>0</v>
      </c>
      <c r="J53" s="26">
        <f>I53/G53*100</f>
        <v>0</v>
      </c>
      <c r="K53" s="46"/>
    </row>
    <row r="54" spans="1:11" s="24" customFormat="1" ht="41.25" customHeight="1" x14ac:dyDescent="0.25">
      <c r="A54" s="31" t="s">
        <v>16</v>
      </c>
      <c r="B54" s="33">
        <f>SUM(B48:B52)</f>
        <v>188162.8</v>
      </c>
      <c r="C54" s="33">
        <f>SUM(C48:C52)</f>
        <v>185074.34000000003</v>
      </c>
      <c r="D54" s="33">
        <f>SUM(D48:D52)</f>
        <v>185074.34000000003</v>
      </c>
      <c r="E54" s="33">
        <f t="shared" ref="E54:E60" si="12">D54/B54*100</f>
        <v>98.358623489871562</v>
      </c>
      <c r="F54" s="3"/>
      <c r="G54" s="3">
        <f>SUM(G48:G53)</f>
        <v>42040.24</v>
      </c>
      <c r="H54" s="3">
        <f>SUM(H48:H52)</f>
        <v>21625.079999999998</v>
      </c>
      <c r="I54" s="3">
        <f>SUM(I48:I52)</f>
        <v>21625.079999999998</v>
      </c>
      <c r="J54" s="3">
        <f>I54/G54*100</f>
        <v>51.43900225117649</v>
      </c>
      <c r="K54" s="44"/>
    </row>
    <row r="55" spans="1:11" s="24" customFormat="1" ht="61.5" customHeight="1" x14ac:dyDescent="0.25">
      <c r="A55" s="91" t="s">
        <v>101</v>
      </c>
      <c r="B55" s="92"/>
      <c r="C55" s="92"/>
      <c r="D55" s="92"/>
      <c r="E55" s="92"/>
      <c r="F55" s="92"/>
      <c r="G55" s="92"/>
      <c r="H55" s="92"/>
      <c r="I55" s="92"/>
      <c r="J55" s="93"/>
      <c r="K55" s="44"/>
    </row>
    <row r="56" spans="1:11" s="24" customFormat="1" ht="36.75" customHeight="1" x14ac:dyDescent="0.25">
      <c r="A56" s="63" t="s">
        <v>102</v>
      </c>
      <c r="B56" s="20">
        <v>0</v>
      </c>
      <c r="C56" s="20">
        <v>0</v>
      </c>
      <c r="D56" s="20">
        <v>0</v>
      </c>
      <c r="E56" s="20">
        <v>0</v>
      </c>
      <c r="F56" s="2"/>
      <c r="G56" s="2">
        <v>1343012.1</v>
      </c>
      <c r="H56" s="2">
        <v>987777.1</v>
      </c>
      <c r="I56" s="2">
        <v>987777.1</v>
      </c>
      <c r="J56" s="2">
        <f>I56/G56</f>
        <v>0.73549382019715226</v>
      </c>
      <c r="K56" s="44"/>
    </row>
    <row r="57" spans="1:11" s="24" customFormat="1" ht="26.25" customHeight="1" x14ac:dyDescent="0.25">
      <c r="A57" s="31" t="s">
        <v>103</v>
      </c>
      <c r="B57" s="33">
        <v>0</v>
      </c>
      <c r="C57" s="33">
        <v>0</v>
      </c>
      <c r="D57" s="33">
        <v>0</v>
      </c>
      <c r="E57" s="33">
        <v>0</v>
      </c>
      <c r="F57" s="3"/>
      <c r="G57" s="3">
        <f>G56</f>
        <v>1343012.1</v>
      </c>
      <c r="H57" s="3">
        <f>H56</f>
        <v>987777.1</v>
      </c>
      <c r="I57" s="3">
        <f>I56</f>
        <v>987777.1</v>
      </c>
      <c r="J57" s="3">
        <f>J56</f>
        <v>0.73549382019715226</v>
      </c>
      <c r="K57" s="44"/>
    </row>
    <row r="58" spans="1:11" s="6" customFormat="1" ht="26.25" customHeight="1" x14ac:dyDescent="0.25">
      <c r="A58" s="71" t="s">
        <v>17</v>
      </c>
      <c r="B58" s="72"/>
      <c r="C58" s="72"/>
      <c r="D58" s="72"/>
      <c r="E58" s="72"/>
      <c r="F58" s="72"/>
      <c r="G58" s="72"/>
      <c r="H58" s="72"/>
      <c r="I58" s="72"/>
      <c r="J58" s="73"/>
      <c r="K58" s="25"/>
    </row>
    <row r="59" spans="1:11" s="6" customFormat="1" ht="26.25" customHeight="1" x14ac:dyDescent="0.25">
      <c r="A59" s="9" t="s">
        <v>4</v>
      </c>
      <c r="B59" s="7">
        <v>8644</v>
      </c>
      <c r="C59" s="36">
        <v>2603.79</v>
      </c>
      <c r="D59" s="36">
        <f>C59</f>
        <v>2603.79</v>
      </c>
      <c r="E59" s="37">
        <f t="shared" si="12"/>
        <v>30.122512725590006</v>
      </c>
      <c r="F59" s="37"/>
      <c r="G59" s="2">
        <v>0</v>
      </c>
      <c r="H59" s="2">
        <v>0</v>
      </c>
      <c r="I59" s="2">
        <v>0</v>
      </c>
      <c r="J59" s="2">
        <v>0</v>
      </c>
      <c r="K59" s="25"/>
    </row>
    <row r="60" spans="1:11" s="48" customFormat="1" ht="36" customHeight="1" x14ac:dyDescent="0.25">
      <c r="A60" s="38" t="s">
        <v>37</v>
      </c>
      <c r="B60" s="7">
        <f t="shared" ref="B60:D61" si="13">B59</f>
        <v>8644</v>
      </c>
      <c r="C60" s="36">
        <f t="shared" si="13"/>
        <v>2603.79</v>
      </c>
      <c r="D60" s="36">
        <f t="shared" si="13"/>
        <v>2603.79</v>
      </c>
      <c r="E60" s="37">
        <f t="shared" si="12"/>
        <v>30.122512725590006</v>
      </c>
      <c r="F60" s="37"/>
      <c r="G60" s="2">
        <v>0</v>
      </c>
      <c r="H60" s="2">
        <v>0</v>
      </c>
      <c r="I60" s="2">
        <v>0</v>
      </c>
      <c r="J60" s="2">
        <v>0</v>
      </c>
      <c r="K60" s="47"/>
    </row>
    <row r="61" spans="1:11" s="6" customFormat="1" ht="26.25" customHeight="1" x14ac:dyDescent="0.25">
      <c r="A61" s="11" t="s">
        <v>18</v>
      </c>
      <c r="B61" s="3">
        <f t="shared" si="13"/>
        <v>8644</v>
      </c>
      <c r="C61" s="3">
        <f t="shared" si="13"/>
        <v>2603.79</v>
      </c>
      <c r="D61" s="3">
        <f t="shared" si="13"/>
        <v>2603.79</v>
      </c>
      <c r="E61" s="3">
        <f t="shared" ref="E61" si="14">D61/B61*100</f>
        <v>30.122512725590006</v>
      </c>
      <c r="F61" s="3"/>
      <c r="G61" s="3">
        <f>G60</f>
        <v>0</v>
      </c>
      <c r="H61" s="3">
        <f t="shared" ref="H61:I61" si="15">H60</f>
        <v>0</v>
      </c>
      <c r="I61" s="3">
        <f t="shared" si="15"/>
        <v>0</v>
      </c>
      <c r="J61" s="3">
        <v>0</v>
      </c>
      <c r="K61" s="25"/>
    </row>
    <row r="62" spans="1:11" s="6" customFormat="1" ht="23.25" customHeight="1" x14ac:dyDescent="0.25">
      <c r="A62" s="71" t="s">
        <v>19</v>
      </c>
      <c r="B62" s="72"/>
      <c r="C62" s="72"/>
      <c r="D62" s="72"/>
      <c r="E62" s="72"/>
      <c r="F62" s="72"/>
      <c r="G62" s="72"/>
      <c r="H62" s="72"/>
      <c r="I62" s="72"/>
      <c r="J62" s="73"/>
      <c r="K62" s="25"/>
    </row>
    <row r="63" spans="1:11" s="6" customFormat="1" ht="66" customHeight="1" x14ac:dyDescent="0.25">
      <c r="A63" s="9" t="s">
        <v>39</v>
      </c>
      <c r="B63" s="2">
        <v>0</v>
      </c>
      <c r="C63" s="2">
        <v>0</v>
      </c>
      <c r="D63" s="2">
        <v>0</v>
      </c>
      <c r="E63" s="7">
        <v>0</v>
      </c>
      <c r="F63" s="39"/>
      <c r="G63" s="7">
        <v>426800</v>
      </c>
      <c r="H63" s="7">
        <v>402259.99</v>
      </c>
      <c r="I63" s="7">
        <f>H63</f>
        <v>402259.99</v>
      </c>
      <c r="J63" s="2">
        <f>I63/G63*100</f>
        <v>94.250231958762882</v>
      </c>
      <c r="K63" s="49"/>
    </row>
    <row r="64" spans="1:11" s="61" customFormat="1" ht="69.75" customHeight="1" x14ac:dyDescent="0.25">
      <c r="A64" s="9" t="s">
        <v>33</v>
      </c>
      <c r="B64" s="2">
        <v>0</v>
      </c>
      <c r="C64" s="2">
        <v>0</v>
      </c>
      <c r="D64" s="2">
        <v>0</v>
      </c>
      <c r="E64" s="2">
        <v>0</v>
      </c>
      <c r="F64" s="2"/>
      <c r="G64" s="7">
        <v>31400</v>
      </c>
      <c r="H64" s="7">
        <v>26402.77</v>
      </c>
      <c r="I64" s="7">
        <v>26402.77</v>
      </c>
      <c r="J64" s="2">
        <f>I64/G64*100</f>
        <v>84.085254777070062</v>
      </c>
      <c r="K64" s="62"/>
    </row>
    <row r="65" spans="1:12" s="61" customFormat="1" ht="54.75" customHeight="1" x14ac:dyDescent="0.25">
      <c r="A65" s="9" t="s">
        <v>88</v>
      </c>
      <c r="B65" s="2">
        <v>0</v>
      </c>
      <c r="C65" s="2">
        <v>0</v>
      </c>
      <c r="D65" s="2">
        <v>0</v>
      </c>
      <c r="E65" s="2">
        <v>0</v>
      </c>
      <c r="F65" s="2"/>
      <c r="G65" s="7">
        <v>3692</v>
      </c>
      <c r="H65" s="7">
        <v>2528.19</v>
      </c>
      <c r="I65" s="7">
        <f t="shared" ref="I65:I70" si="16">H65</f>
        <v>2528.19</v>
      </c>
      <c r="J65" s="2"/>
      <c r="K65" s="62"/>
    </row>
    <row r="66" spans="1:12" s="61" customFormat="1" ht="51" customHeight="1" x14ac:dyDescent="0.25">
      <c r="A66" s="9" t="s">
        <v>35</v>
      </c>
      <c r="B66" s="2">
        <v>0</v>
      </c>
      <c r="C66" s="2">
        <v>0</v>
      </c>
      <c r="D66" s="2">
        <v>0</v>
      </c>
      <c r="E66" s="2">
        <v>0</v>
      </c>
      <c r="F66" s="2"/>
      <c r="G66" s="7">
        <v>79338.100000000006</v>
      </c>
      <c r="H66" s="2">
        <v>52552.88</v>
      </c>
      <c r="I66" s="7">
        <f>H66</f>
        <v>52552.88</v>
      </c>
      <c r="J66" s="2">
        <f t="shared" ref="J66:J76" si="17">I66/G66*100</f>
        <v>66.239146135337236</v>
      </c>
      <c r="K66" s="62"/>
    </row>
    <row r="67" spans="1:12" s="61" customFormat="1" ht="53.25" customHeight="1" x14ac:dyDescent="0.25">
      <c r="A67" s="9" t="s">
        <v>40</v>
      </c>
      <c r="B67" s="2">
        <v>0</v>
      </c>
      <c r="C67" s="2">
        <v>0</v>
      </c>
      <c r="D67" s="2">
        <v>0</v>
      </c>
      <c r="E67" s="2">
        <v>0</v>
      </c>
      <c r="F67" s="2"/>
      <c r="G67" s="7">
        <v>202000</v>
      </c>
      <c r="H67" s="2">
        <v>151446.06</v>
      </c>
      <c r="I67" s="7">
        <f>H67</f>
        <v>151446.06</v>
      </c>
      <c r="J67" s="2">
        <f t="shared" si="17"/>
        <v>74.973297029702962</v>
      </c>
      <c r="K67" s="62"/>
    </row>
    <row r="68" spans="1:12" s="61" customFormat="1" ht="53.25" customHeight="1" x14ac:dyDescent="0.25">
      <c r="A68" s="9" t="s">
        <v>36</v>
      </c>
      <c r="B68" s="2">
        <v>0</v>
      </c>
      <c r="C68" s="2">
        <v>0</v>
      </c>
      <c r="D68" s="2">
        <v>0</v>
      </c>
      <c r="E68" s="2">
        <v>0</v>
      </c>
      <c r="F68" s="2"/>
      <c r="G68" s="7">
        <v>8421</v>
      </c>
      <c r="H68" s="7">
        <v>5187.79</v>
      </c>
      <c r="I68" s="7">
        <f t="shared" si="16"/>
        <v>5187.79</v>
      </c>
      <c r="J68" s="2">
        <f t="shared" si="17"/>
        <v>61.605391283695518</v>
      </c>
      <c r="K68" s="62"/>
    </row>
    <row r="69" spans="1:12" s="6" customFormat="1" ht="54" customHeight="1" x14ac:dyDescent="0.25">
      <c r="A69" s="8" t="s">
        <v>41</v>
      </c>
      <c r="B69" s="2">
        <v>0</v>
      </c>
      <c r="C69" s="2">
        <v>0</v>
      </c>
      <c r="D69" s="2">
        <v>0</v>
      </c>
      <c r="E69" s="2">
        <v>0</v>
      </c>
      <c r="F69" s="2"/>
      <c r="G69" s="7">
        <v>57567.1</v>
      </c>
      <c r="H69" s="2">
        <v>6491.69</v>
      </c>
      <c r="I69" s="7">
        <f>H69</f>
        <v>6491.69</v>
      </c>
      <c r="J69" s="2">
        <f t="shared" si="17"/>
        <v>11.276736191331507</v>
      </c>
      <c r="K69" s="25"/>
    </row>
    <row r="70" spans="1:12" s="61" customFormat="1" ht="67.5" customHeight="1" x14ac:dyDescent="0.25">
      <c r="A70" s="8" t="s">
        <v>61</v>
      </c>
      <c r="B70" s="2">
        <v>0</v>
      </c>
      <c r="C70" s="2">
        <v>0</v>
      </c>
      <c r="D70" s="2">
        <v>0</v>
      </c>
      <c r="E70" s="2">
        <v>0</v>
      </c>
      <c r="F70" s="2"/>
      <c r="G70" s="7">
        <v>58000</v>
      </c>
      <c r="H70" s="2">
        <v>8812.0499999999993</v>
      </c>
      <c r="I70" s="7">
        <f t="shared" si="16"/>
        <v>8812.0499999999993</v>
      </c>
      <c r="J70" s="2">
        <f t="shared" si="17"/>
        <v>15.193189655172413</v>
      </c>
      <c r="K70" s="62"/>
    </row>
    <row r="71" spans="1:12" s="61" customFormat="1" ht="71.25" customHeight="1" x14ac:dyDescent="0.25">
      <c r="A71" s="22" t="s">
        <v>76</v>
      </c>
      <c r="B71" s="2">
        <v>0</v>
      </c>
      <c r="C71" s="2">
        <v>0</v>
      </c>
      <c r="D71" s="2">
        <v>0</v>
      </c>
      <c r="E71" s="2">
        <v>0</v>
      </c>
      <c r="F71" s="2"/>
      <c r="G71" s="7">
        <v>5261.9</v>
      </c>
      <c r="H71" s="2">
        <v>4705.33</v>
      </c>
      <c r="I71" s="7">
        <f>H71</f>
        <v>4705.33</v>
      </c>
      <c r="J71" s="2">
        <f t="shared" ref="J71:J73" si="18">I71/G71*100</f>
        <v>89.422642011440729</v>
      </c>
      <c r="K71" s="62"/>
    </row>
    <row r="72" spans="1:12" s="61" customFormat="1" ht="71.25" customHeight="1" x14ac:dyDescent="0.25">
      <c r="A72" s="22" t="s">
        <v>104</v>
      </c>
      <c r="B72" s="2">
        <v>0</v>
      </c>
      <c r="C72" s="2">
        <v>0</v>
      </c>
      <c r="D72" s="2">
        <v>0</v>
      </c>
      <c r="E72" s="2">
        <v>0</v>
      </c>
      <c r="F72" s="2"/>
      <c r="G72" s="7">
        <v>100</v>
      </c>
      <c r="H72" s="2">
        <v>0</v>
      </c>
      <c r="I72" s="7">
        <f>H72</f>
        <v>0</v>
      </c>
      <c r="J72" s="2">
        <f t="shared" si="18"/>
        <v>0</v>
      </c>
      <c r="K72" s="62"/>
    </row>
    <row r="73" spans="1:12" s="61" customFormat="1" ht="56.25" customHeight="1" x14ac:dyDescent="0.25">
      <c r="A73" s="22" t="s">
        <v>77</v>
      </c>
      <c r="B73" s="2">
        <v>0</v>
      </c>
      <c r="C73" s="2">
        <v>0</v>
      </c>
      <c r="D73" s="2">
        <v>0</v>
      </c>
      <c r="E73" s="2">
        <v>0</v>
      </c>
      <c r="F73" s="2"/>
      <c r="G73" s="7">
        <v>1200</v>
      </c>
      <c r="H73" s="2">
        <v>401.62</v>
      </c>
      <c r="I73" s="7">
        <f>H73</f>
        <v>401.62</v>
      </c>
      <c r="J73" s="2">
        <f t="shared" si="18"/>
        <v>33.468333333333334</v>
      </c>
      <c r="K73" s="62"/>
    </row>
    <row r="74" spans="1:12" s="6" customFormat="1" ht="25.5" customHeight="1" x14ac:dyDescent="0.25">
      <c r="A74" s="11" t="s">
        <v>20</v>
      </c>
      <c r="B74" s="3">
        <v>0</v>
      </c>
      <c r="C74" s="3">
        <v>0</v>
      </c>
      <c r="D74" s="3">
        <v>0</v>
      </c>
      <c r="E74" s="3">
        <v>0</v>
      </c>
      <c r="F74" s="3"/>
      <c r="G74" s="3">
        <f>SUM(G63:G73)</f>
        <v>873780.1</v>
      </c>
      <c r="H74" s="3">
        <f>SUM(H63:H73)</f>
        <v>660788.37</v>
      </c>
      <c r="I74" s="3">
        <f>SUM(I63:I73)</f>
        <v>660788.37</v>
      </c>
      <c r="J74" s="2">
        <f t="shared" si="17"/>
        <v>75.624103822002823</v>
      </c>
      <c r="K74" s="44" t="e">
        <f>H74-#REF!</f>
        <v>#REF!</v>
      </c>
      <c r="L74" s="24"/>
    </row>
    <row r="75" spans="1:12" s="6" customFormat="1" ht="25.5" customHeight="1" x14ac:dyDescent="0.25">
      <c r="A75" s="88" t="s">
        <v>62</v>
      </c>
      <c r="B75" s="89"/>
      <c r="C75" s="89"/>
      <c r="D75" s="89"/>
      <c r="E75" s="89"/>
      <c r="F75" s="89"/>
      <c r="G75" s="89"/>
      <c r="H75" s="89"/>
      <c r="I75" s="89"/>
      <c r="J75" s="90"/>
      <c r="K75" s="44"/>
    </row>
    <row r="76" spans="1:12" s="6" customFormat="1" ht="66" customHeight="1" x14ac:dyDescent="0.25">
      <c r="A76" s="9" t="s">
        <v>39</v>
      </c>
      <c r="B76" s="2">
        <v>0</v>
      </c>
      <c r="C76" s="2">
        <v>0</v>
      </c>
      <c r="D76" s="2">
        <v>0</v>
      </c>
      <c r="E76" s="2">
        <v>0</v>
      </c>
      <c r="F76" s="21"/>
      <c r="G76" s="2">
        <v>18273.599999999999</v>
      </c>
      <c r="H76" s="2">
        <v>8261.1200000000008</v>
      </c>
      <c r="I76" s="2">
        <f>H76</f>
        <v>8261.1200000000008</v>
      </c>
      <c r="J76" s="2">
        <f t="shared" si="17"/>
        <v>45.207950267051928</v>
      </c>
      <c r="K76" s="25"/>
    </row>
    <row r="77" spans="1:12" s="6" customFormat="1" ht="25.5" customHeight="1" x14ac:dyDescent="0.25">
      <c r="A77" s="11" t="s">
        <v>63</v>
      </c>
      <c r="B77" s="2">
        <v>0</v>
      </c>
      <c r="C77" s="2">
        <v>0</v>
      </c>
      <c r="D77" s="2">
        <v>0</v>
      </c>
      <c r="E77" s="2">
        <v>0</v>
      </c>
      <c r="F77" s="3"/>
      <c r="G77" s="3">
        <f>G76</f>
        <v>18273.599999999999</v>
      </c>
      <c r="H77" s="3">
        <f t="shared" ref="H77:J77" si="19">H76</f>
        <v>8261.1200000000008</v>
      </c>
      <c r="I77" s="3">
        <f t="shared" si="19"/>
        <v>8261.1200000000008</v>
      </c>
      <c r="J77" s="3">
        <f t="shared" si="19"/>
        <v>45.207950267051928</v>
      </c>
      <c r="K77" s="44"/>
    </row>
    <row r="78" spans="1:12" s="6" customFormat="1" ht="25.5" customHeight="1" x14ac:dyDescent="0.25">
      <c r="A78" s="71" t="s">
        <v>21</v>
      </c>
      <c r="B78" s="72"/>
      <c r="C78" s="72"/>
      <c r="D78" s="72"/>
      <c r="E78" s="72"/>
      <c r="F78" s="72"/>
      <c r="G78" s="72"/>
      <c r="H78" s="72"/>
      <c r="I78" s="72"/>
      <c r="J78" s="73"/>
      <c r="K78" s="25"/>
    </row>
    <row r="79" spans="1:12" s="6" customFormat="1" ht="72" customHeight="1" x14ac:dyDescent="0.25">
      <c r="A79" s="8" t="s">
        <v>38</v>
      </c>
      <c r="B79" s="36">
        <v>0</v>
      </c>
      <c r="C79" s="37">
        <v>0</v>
      </c>
      <c r="D79" s="37">
        <v>0</v>
      </c>
      <c r="E79" s="37">
        <v>0</v>
      </c>
      <c r="F79" s="37"/>
      <c r="G79" s="2">
        <v>1685</v>
      </c>
      <c r="H79" s="2">
        <v>0</v>
      </c>
      <c r="I79" s="2">
        <v>0</v>
      </c>
      <c r="J79" s="2">
        <f>I79/G79*100</f>
        <v>0</v>
      </c>
      <c r="K79" s="25"/>
    </row>
    <row r="80" spans="1:12" s="6" customFormat="1" ht="25.5" customHeight="1" x14ac:dyDescent="0.25">
      <c r="A80" s="11" t="s">
        <v>22</v>
      </c>
      <c r="B80" s="3">
        <f>B79</f>
        <v>0</v>
      </c>
      <c r="C80" s="3">
        <f t="shared" ref="C80:E80" si="20">C79</f>
        <v>0</v>
      </c>
      <c r="D80" s="3">
        <f t="shared" si="20"/>
        <v>0</v>
      </c>
      <c r="E80" s="3">
        <f t="shared" si="20"/>
        <v>0</v>
      </c>
      <c r="F80" s="3"/>
      <c r="G80" s="3">
        <f>G79</f>
        <v>1685</v>
      </c>
      <c r="H80" s="3">
        <f t="shared" ref="H80:I80" si="21">H79</f>
        <v>0</v>
      </c>
      <c r="I80" s="3">
        <f t="shared" si="21"/>
        <v>0</v>
      </c>
      <c r="J80" s="3">
        <f>I80/G80*100</f>
        <v>0</v>
      </c>
      <c r="K80" s="44"/>
    </row>
    <row r="81" spans="1:11" s="6" customFormat="1" ht="21.75" customHeight="1" x14ac:dyDescent="0.25">
      <c r="A81" s="71" t="s">
        <v>89</v>
      </c>
      <c r="B81" s="72"/>
      <c r="C81" s="72"/>
      <c r="D81" s="72"/>
      <c r="E81" s="72"/>
      <c r="F81" s="72"/>
      <c r="G81" s="72"/>
      <c r="H81" s="72"/>
      <c r="I81" s="72"/>
      <c r="J81" s="73"/>
      <c r="K81" s="44"/>
    </row>
    <row r="82" spans="1:11" s="6" customFormat="1" ht="50.25" customHeight="1" x14ac:dyDescent="0.25">
      <c r="A82" s="8" t="s">
        <v>91</v>
      </c>
      <c r="B82" s="2">
        <v>0</v>
      </c>
      <c r="C82" s="2">
        <v>0</v>
      </c>
      <c r="D82" s="2">
        <v>0</v>
      </c>
      <c r="E82" s="2">
        <v>0</v>
      </c>
      <c r="F82" s="3"/>
      <c r="G82" s="2">
        <v>368842.3</v>
      </c>
      <c r="H82" s="2">
        <v>127932.73</v>
      </c>
      <c r="I82" s="2">
        <f>H82</f>
        <v>127932.73</v>
      </c>
      <c r="J82" s="2">
        <f>I82/G82*100</f>
        <v>34.684939878099662</v>
      </c>
      <c r="K82" s="44"/>
    </row>
    <row r="83" spans="1:11" s="6" customFormat="1" ht="54.75" customHeight="1" x14ac:dyDescent="0.25">
      <c r="A83" s="8" t="s">
        <v>90</v>
      </c>
      <c r="B83" s="2">
        <v>0</v>
      </c>
      <c r="C83" s="2">
        <v>0</v>
      </c>
      <c r="D83" s="2">
        <v>0</v>
      </c>
      <c r="E83" s="2">
        <v>0</v>
      </c>
      <c r="F83" s="3"/>
      <c r="G83" s="2">
        <v>232000</v>
      </c>
      <c r="H83" s="2">
        <v>226482.72</v>
      </c>
      <c r="I83" s="2">
        <f>H83</f>
        <v>226482.72</v>
      </c>
      <c r="J83" s="2">
        <f>I83/G83*100</f>
        <v>97.621862068965513</v>
      </c>
      <c r="K83" s="44"/>
    </row>
    <row r="84" spans="1:11" s="6" customFormat="1" ht="55.5" customHeight="1" x14ac:dyDescent="0.25">
      <c r="A84" s="8" t="s">
        <v>92</v>
      </c>
      <c r="B84" s="2">
        <v>0</v>
      </c>
      <c r="C84" s="2">
        <v>0</v>
      </c>
      <c r="D84" s="2">
        <v>0</v>
      </c>
      <c r="E84" s="2">
        <v>0</v>
      </c>
      <c r="F84" s="3"/>
      <c r="G84" s="2">
        <v>33919.599999999999</v>
      </c>
      <c r="H84" s="2">
        <v>15401.92</v>
      </c>
      <c r="I84" s="2">
        <f>H84</f>
        <v>15401.92</v>
      </c>
      <c r="J84" s="2">
        <f>I84/G84*100</f>
        <v>45.40713923513249</v>
      </c>
      <c r="K84" s="44"/>
    </row>
    <row r="85" spans="1:11" s="6" customFormat="1" ht="25.5" customHeight="1" x14ac:dyDescent="0.25">
      <c r="A85" s="11" t="s">
        <v>93</v>
      </c>
      <c r="B85" s="2">
        <v>0</v>
      </c>
      <c r="C85" s="2">
        <v>0</v>
      </c>
      <c r="D85" s="2">
        <v>0</v>
      </c>
      <c r="E85" s="2">
        <v>0</v>
      </c>
      <c r="F85" s="3"/>
      <c r="G85" s="3">
        <f>SUM(G82:G84)</f>
        <v>634761.9</v>
      </c>
      <c r="H85" s="3">
        <f>SUM(H82:H84)</f>
        <v>369817.37</v>
      </c>
      <c r="I85" s="3">
        <f>SUM(I82:I84)</f>
        <v>369817.37</v>
      </c>
      <c r="J85" s="3">
        <f>I85/G85*100</f>
        <v>58.260801412309085</v>
      </c>
      <c r="K85" s="44"/>
    </row>
    <row r="86" spans="1:11" s="6" customFormat="1" ht="25.5" customHeight="1" x14ac:dyDescent="0.25">
      <c r="A86" s="88" t="s">
        <v>111</v>
      </c>
      <c r="B86" s="89"/>
      <c r="C86" s="89"/>
      <c r="D86" s="89"/>
      <c r="E86" s="89"/>
      <c r="F86" s="89"/>
      <c r="G86" s="89"/>
      <c r="H86" s="89"/>
      <c r="I86" s="89"/>
      <c r="J86" s="90"/>
      <c r="K86" s="44"/>
    </row>
    <row r="87" spans="1:11" s="6" customFormat="1" ht="25.5" customHeight="1" x14ac:dyDescent="0.25">
      <c r="A87" s="8" t="s">
        <v>59</v>
      </c>
      <c r="B87" s="50">
        <v>0</v>
      </c>
      <c r="C87" s="50">
        <v>0</v>
      </c>
      <c r="D87" s="50">
        <v>0</v>
      </c>
      <c r="E87" s="50">
        <v>0</v>
      </c>
      <c r="F87" s="3"/>
      <c r="G87" s="2">
        <v>1000</v>
      </c>
      <c r="H87" s="2">
        <v>0</v>
      </c>
      <c r="I87" s="2">
        <v>0</v>
      </c>
      <c r="J87" s="2">
        <f>I87/G87*100</f>
        <v>0</v>
      </c>
      <c r="K87" s="44"/>
    </row>
    <row r="88" spans="1:11" s="6" customFormat="1" ht="25.5" customHeight="1" x14ac:dyDescent="0.25">
      <c r="A88" s="11" t="s">
        <v>105</v>
      </c>
      <c r="B88" s="50">
        <v>0</v>
      </c>
      <c r="C88" s="50">
        <v>0</v>
      </c>
      <c r="D88" s="50">
        <v>0</v>
      </c>
      <c r="E88" s="50">
        <v>0</v>
      </c>
      <c r="F88" s="3"/>
      <c r="G88" s="3">
        <f>G87</f>
        <v>1000</v>
      </c>
      <c r="H88" s="3">
        <f t="shared" ref="H88:J88" si="22">H87</f>
        <v>0</v>
      </c>
      <c r="I88" s="3">
        <f t="shared" si="22"/>
        <v>0</v>
      </c>
      <c r="J88" s="3">
        <f t="shared" si="22"/>
        <v>0</v>
      </c>
      <c r="K88" s="44"/>
    </row>
    <row r="89" spans="1:11" s="6" customFormat="1" ht="20.25" customHeight="1" x14ac:dyDescent="0.25">
      <c r="A89" s="71" t="s">
        <v>23</v>
      </c>
      <c r="B89" s="72"/>
      <c r="C89" s="72"/>
      <c r="D89" s="72"/>
      <c r="E89" s="72"/>
      <c r="F89" s="72"/>
      <c r="G89" s="72"/>
      <c r="H89" s="72"/>
      <c r="I89" s="72"/>
      <c r="J89" s="73"/>
      <c r="K89" s="25"/>
    </row>
    <row r="90" spans="1:11" s="6" customFormat="1" ht="69" customHeight="1" x14ac:dyDescent="0.25">
      <c r="A90" s="8" t="s">
        <v>66</v>
      </c>
      <c r="B90" s="2">
        <v>12231.2</v>
      </c>
      <c r="C90" s="2">
        <v>1677.09</v>
      </c>
      <c r="D90" s="2">
        <f>C90</f>
        <v>1677.09</v>
      </c>
      <c r="E90" s="2">
        <f t="shared" ref="E90:E92" si="23">D90/B90*100</f>
        <v>13.711573680423832</v>
      </c>
      <c r="F90" s="2"/>
      <c r="G90" s="2">
        <v>0</v>
      </c>
      <c r="H90" s="2">
        <v>0</v>
      </c>
      <c r="I90" s="2">
        <v>0</v>
      </c>
      <c r="J90" s="2">
        <v>0</v>
      </c>
      <c r="K90" s="25"/>
    </row>
    <row r="91" spans="1:11" s="6" customFormat="1" ht="120.75" customHeight="1" x14ac:dyDescent="0.25">
      <c r="A91" s="8" t="s">
        <v>42</v>
      </c>
      <c r="B91" s="2">
        <v>10796.2</v>
      </c>
      <c r="C91" s="2">
        <v>8326</v>
      </c>
      <c r="D91" s="2">
        <f>C91</f>
        <v>8326</v>
      </c>
      <c r="E91" s="2">
        <f t="shared" si="23"/>
        <v>77.119727311461446</v>
      </c>
      <c r="F91" s="2"/>
      <c r="G91" s="2">
        <v>0</v>
      </c>
      <c r="H91" s="2">
        <v>0</v>
      </c>
      <c r="I91" s="2">
        <v>0</v>
      </c>
      <c r="J91" s="2">
        <v>0</v>
      </c>
      <c r="K91" s="25"/>
    </row>
    <row r="92" spans="1:11" s="6" customFormat="1" ht="19.5" customHeight="1" x14ac:dyDescent="0.25">
      <c r="A92" s="11" t="s">
        <v>24</v>
      </c>
      <c r="B92" s="3">
        <f>B90+B91</f>
        <v>23027.4</v>
      </c>
      <c r="C92" s="3">
        <f t="shared" ref="C92:D92" si="24">C90+C91</f>
        <v>10003.09</v>
      </c>
      <c r="D92" s="3">
        <f t="shared" si="24"/>
        <v>10003.09</v>
      </c>
      <c r="E92" s="3">
        <f t="shared" si="23"/>
        <v>43.439945456282516</v>
      </c>
      <c r="F92" s="3"/>
      <c r="G92" s="2">
        <v>0</v>
      </c>
      <c r="H92" s="2">
        <v>0</v>
      </c>
      <c r="I92" s="2">
        <v>0</v>
      </c>
      <c r="J92" s="2">
        <v>0</v>
      </c>
      <c r="K92" s="25"/>
    </row>
    <row r="93" spans="1:11" s="6" customFormat="1" ht="19.5" customHeight="1" x14ac:dyDescent="0.25">
      <c r="A93" s="88" t="s">
        <v>106</v>
      </c>
      <c r="B93" s="89"/>
      <c r="C93" s="89"/>
      <c r="D93" s="89"/>
      <c r="E93" s="89"/>
      <c r="F93" s="89"/>
      <c r="G93" s="89"/>
      <c r="H93" s="89"/>
      <c r="I93" s="89"/>
      <c r="J93" s="90"/>
      <c r="K93" s="25"/>
    </row>
    <row r="94" spans="1:11" s="6" customFormat="1" ht="19.5" customHeight="1" x14ac:dyDescent="0.25">
      <c r="A94" s="8" t="s">
        <v>108</v>
      </c>
      <c r="B94" s="2">
        <v>0</v>
      </c>
      <c r="C94" s="2">
        <v>0</v>
      </c>
      <c r="D94" s="2">
        <v>0</v>
      </c>
      <c r="E94" s="2">
        <v>0</v>
      </c>
      <c r="F94" s="3"/>
      <c r="G94" s="2">
        <v>2000000</v>
      </c>
      <c r="H94" s="2">
        <f>G94</f>
        <v>2000000</v>
      </c>
      <c r="I94" s="2">
        <f>H94</f>
        <v>2000000</v>
      </c>
      <c r="J94" s="2">
        <f>I94/G94*100</f>
        <v>100</v>
      </c>
      <c r="K94" s="25"/>
    </row>
    <row r="95" spans="1:11" s="6" customFormat="1" ht="21.75" customHeight="1" x14ac:dyDescent="0.25">
      <c r="A95" s="11" t="s">
        <v>109</v>
      </c>
      <c r="B95" s="3">
        <v>0</v>
      </c>
      <c r="C95" s="3">
        <v>0</v>
      </c>
      <c r="D95" s="3">
        <v>0</v>
      </c>
      <c r="E95" s="3">
        <v>0</v>
      </c>
      <c r="F95" s="3"/>
      <c r="G95" s="3">
        <f>G94</f>
        <v>2000000</v>
      </c>
      <c r="H95" s="3">
        <f t="shared" ref="H95:J95" si="25">H94</f>
        <v>2000000</v>
      </c>
      <c r="I95" s="3">
        <f t="shared" si="25"/>
        <v>2000000</v>
      </c>
      <c r="J95" s="3">
        <f t="shared" si="25"/>
        <v>100</v>
      </c>
      <c r="K95" s="25"/>
    </row>
    <row r="96" spans="1:11" s="6" customFormat="1" ht="37.5" customHeight="1" x14ac:dyDescent="0.25">
      <c r="A96" s="71" t="s">
        <v>25</v>
      </c>
      <c r="B96" s="72"/>
      <c r="C96" s="72"/>
      <c r="D96" s="72"/>
      <c r="E96" s="72"/>
      <c r="F96" s="72"/>
      <c r="G96" s="72"/>
      <c r="H96" s="72"/>
      <c r="I96" s="72"/>
      <c r="J96" s="73"/>
      <c r="K96" s="25"/>
    </row>
    <row r="97" spans="1:12" s="6" customFormat="1" ht="49.5" customHeight="1" x14ac:dyDescent="0.25">
      <c r="A97" s="35" t="s">
        <v>107</v>
      </c>
      <c r="B97" s="36">
        <v>11746</v>
      </c>
      <c r="C97" s="36">
        <v>4158.5</v>
      </c>
      <c r="D97" s="36">
        <v>4158.5</v>
      </c>
      <c r="E97" s="36">
        <f>D97/B97</f>
        <v>0.35403541631193597</v>
      </c>
      <c r="F97" s="36"/>
      <c r="G97" s="36">
        <v>54703</v>
      </c>
      <c r="H97" s="36">
        <v>46600.7</v>
      </c>
      <c r="I97" s="36">
        <f>H97</f>
        <v>46600.7</v>
      </c>
      <c r="J97" s="36">
        <f>I97/G97*100</f>
        <v>85.188563698517441</v>
      </c>
      <c r="K97" s="46"/>
    </row>
    <row r="98" spans="1:12" s="6" customFormat="1" ht="27" hidden="1" customHeight="1" x14ac:dyDescent="0.25">
      <c r="A98" s="40" t="s">
        <v>45</v>
      </c>
      <c r="B98" s="20"/>
      <c r="C98" s="20"/>
      <c r="D98" s="36"/>
      <c r="E98" s="20"/>
      <c r="F98" s="20"/>
      <c r="G98" s="20"/>
      <c r="H98" s="20"/>
      <c r="I98" s="20"/>
      <c r="J98" s="20"/>
      <c r="K98" s="45"/>
    </row>
    <row r="99" spans="1:12" s="6" customFormat="1" ht="21.75" customHeight="1" x14ac:dyDescent="0.25">
      <c r="A99" s="11" t="s">
        <v>26</v>
      </c>
      <c r="B99" s="3">
        <f>B97</f>
        <v>11746</v>
      </c>
      <c r="C99" s="3">
        <f t="shared" ref="C99:J99" si="26">C97</f>
        <v>4158.5</v>
      </c>
      <c r="D99" s="3">
        <f t="shared" si="26"/>
        <v>4158.5</v>
      </c>
      <c r="E99" s="3">
        <f t="shared" si="26"/>
        <v>0.35403541631193597</v>
      </c>
      <c r="F99" s="3">
        <f t="shared" si="26"/>
        <v>0</v>
      </c>
      <c r="G99" s="3">
        <f t="shared" si="26"/>
        <v>54703</v>
      </c>
      <c r="H99" s="3">
        <f t="shared" si="26"/>
        <v>46600.7</v>
      </c>
      <c r="I99" s="3">
        <f t="shared" si="26"/>
        <v>46600.7</v>
      </c>
      <c r="J99" s="3">
        <f t="shared" si="26"/>
        <v>85.188563698517441</v>
      </c>
      <c r="K99" s="25"/>
    </row>
    <row r="100" spans="1:12" s="6" customFormat="1" ht="24.75" customHeight="1" x14ac:dyDescent="0.25">
      <c r="A100" s="71" t="s">
        <v>27</v>
      </c>
      <c r="B100" s="72"/>
      <c r="C100" s="72"/>
      <c r="D100" s="72"/>
      <c r="E100" s="72"/>
      <c r="F100" s="72"/>
      <c r="G100" s="72"/>
      <c r="H100" s="72"/>
      <c r="I100" s="72"/>
      <c r="J100" s="73"/>
      <c r="K100" s="25"/>
    </row>
    <row r="101" spans="1:12" s="6" customFormat="1" ht="51.75" customHeight="1" x14ac:dyDescent="0.25">
      <c r="A101" s="8" t="s">
        <v>43</v>
      </c>
      <c r="B101" s="2">
        <v>11378.7</v>
      </c>
      <c r="C101" s="2">
        <v>10760.65</v>
      </c>
      <c r="D101" s="2">
        <f>C101</f>
        <v>10760.65</v>
      </c>
      <c r="E101" s="2">
        <f t="shared" ref="E101" si="27">D101/B101*100</f>
        <v>94.568360181743074</v>
      </c>
      <c r="F101" s="2"/>
      <c r="G101" s="2">
        <v>1100</v>
      </c>
      <c r="H101" s="2">
        <v>1071.7</v>
      </c>
      <c r="I101" s="2">
        <f>H101</f>
        <v>1071.7</v>
      </c>
      <c r="J101" s="2">
        <f>I101/G101*100</f>
        <v>97.427272727272722</v>
      </c>
      <c r="K101" s="44"/>
    </row>
    <row r="102" spans="1:12" s="6" customFormat="1" ht="22.5" customHeight="1" x14ac:dyDescent="0.25">
      <c r="A102" s="11" t="s">
        <v>28</v>
      </c>
      <c r="B102" s="3">
        <f>B101</f>
        <v>11378.7</v>
      </c>
      <c r="C102" s="3">
        <f>C101</f>
        <v>10760.65</v>
      </c>
      <c r="D102" s="3">
        <f>D101</f>
        <v>10760.65</v>
      </c>
      <c r="E102" s="3">
        <f>D102/B102*100</f>
        <v>94.568360181743074</v>
      </c>
      <c r="F102" s="3"/>
      <c r="G102" s="3">
        <f>SUM(G101:G101)</f>
        <v>1100</v>
      </c>
      <c r="H102" s="3">
        <f>SUM(H101:H101)</f>
        <v>1071.7</v>
      </c>
      <c r="I102" s="3">
        <f>SUM(I101:I101)</f>
        <v>1071.7</v>
      </c>
      <c r="J102" s="3">
        <f>I102/G102*100</f>
        <v>97.427272727272722</v>
      </c>
      <c r="K102" s="44"/>
    </row>
    <row r="103" spans="1:12" ht="20.25" x14ac:dyDescent="0.3">
      <c r="A103" s="41" t="s">
        <v>6</v>
      </c>
      <c r="B103" s="42">
        <f>B102+B99+B92+B80+B77+B74+B61+B54+B43+B33+B25+B22+B38</f>
        <v>300095.94</v>
      </c>
      <c r="C103" s="42">
        <f>C102+C99+C92+C80+C77+C74+C61+C54+C43+C33+C25+C22+C38</f>
        <v>258278.07000000004</v>
      </c>
      <c r="D103" s="42">
        <f>D102+D99+D92+D80+D77+D74+D61+D54+D43+D33+D25+D22+D38</f>
        <v>258278.07000000004</v>
      </c>
      <c r="E103" s="42">
        <f>D103/B103*100</f>
        <v>86.065166359798155</v>
      </c>
      <c r="F103" s="42">
        <f>F102+F99+F92+F80+F77+F74+F61+F54+F43+F33+F25+F22+F38</f>
        <v>0</v>
      </c>
      <c r="G103" s="42">
        <f>G102+G99+G92+G80+G77+G74+G61+G54+G43+G33+G25+G22+G38+G30+G85+G46+G95+G88+G57</f>
        <v>5439134.7400000002</v>
      </c>
      <c r="H103" s="42">
        <f>H102+H99+H92+H80+H77+H74+H61+H54+H43+H33+H25+H22+H38+H30+H85+H46+H95+H57</f>
        <v>4441298.22</v>
      </c>
      <c r="I103" s="42">
        <f>I102+I99+I92+I80+I77+I74+I61+I54+I43+I33+I25+I22+I38+I30+I85+I46+I95+I57</f>
        <v>4442042.83</v>
      </c>
      <c r="J103" s="42">
        <f>I103/G103*100</f>
        <v>81.668188826666196</v>
      </c>
      <c r="K103" s="44"/>
    </row>
    <row r="104" spans="1:12" x14ac:dyDescent="0.25">
      <c r="A104" s="13"/>
      <c r="B104" s="15"/>
      <c r="C104" s="15"/>
      <c r="D104" s="15"/>
      <c r="E104" s="4"/>
      <c r="F104" s="4"/>
      <c r="G104" s="4"/>
      <c r="H104" s="4"/>
      <c r="I104" s="4"/>
      <c r="J104" s="4"/>
      <c r="K104" s="44"/>
    </row>
    <row r="105" spans="1:12" x14ac:dyDescent="0.25">
      <c r="A105" s="64"/>
      <c r="B105" s="15"/>
      <c r="C105" s="15"/>
      <c r="D105" s="15"/>
      <c r="E105" s="4"/>
      <c r="F105" s="4"/>
      <c r="G105" s="4"/>
      <c r="H105" s="4"/>
      <c r="I105" s="4"/>
      <c r="J105" s="4"/>
      <c r="K105" s="44"/>
    </row>
    <row r="106" spans="1:12" ht="27" customHeight="1" x14ac:dyDescent="0.25">
      <c r="A106" s="13"/>
      <c r="B106" s="15"/>
      <c r="C106" s="15"/>
      <c r="D106" s="15"/>
      <c r="E106" s="4"/>
      <c r="F106" s="4"/>
      <c r="G106" s="4"/>
      <c r="H106" s="4"/>
      <c r="I106" s="4"/>
      <c r="J106" s="4"/>
    </row>
    <row r="107" spans="1:12" ht="27" customHeight="1" x14ac:dyDescent="0.25">
      <c r="A107" s="13"/>
      <c r="B107" s="15"/>
      <c r="C107" s="15"/>
      <c r="D107" s="15"/>
      <c r="E107" s="4"/>
      <c r="F107" s="4"/>
      <c r="G107" s="4"/>
      <c r="H107" s="4"/>
      <c r="I107" s="4"/>
      <c r="J107" s="4"/>
    </row>
    <row r="108" spans="1:12" ht="32.25" customHeight="1" x14ac:dyDescent="0.25">
      <c r="A108" s="13"/>
      <c r="B108" s="4"/>
      <c r="C108" s="4"/>
      <c r="D108" s="4"/>
      <c r="E108" s="4"/>
      <c r="F108" s="4"/>
      <c r="G108" s="4"/>
      <c r="H108" s="4"/>
      <c r="I108" s="4"/>
      <c r="J108" s="4"/>
      <c r="K108" s="94"/>
      <c r="L108" s="5"/>
    </row>
    <row r="109" spans="1:12" ht="32.25" hidden="1" customHeight="1" x14ac:dyDescent="0.25">
      <c r="A109" s="13"/>
      <c r="B109" s="4"/>
      <c r="C109" s="4"/>
      <c r="D109" s="4"/>
      <c r="E109" s="4"/>
      <c r="F109" s="4"/>
      <c r="G109" s="4"/>
      <c r="H109" s="4"/>
      <c r="I109" s="4"/>
      <c r="J109" s="4"/>
      <c r="K109" s="94"/>
      <c r="L109" s="5"/>
    </row>
    <row r="110" spans="1:12" ht="94.5" hidden="1" customHeight="1" x14ac:dyDescent="0.25">
      <c r="A110" s="13"/>
      <c r="B110" s="95"/>
      <c r="C110" s="95"/>
      <c r="D110" s="95"/>
      <c r="E110" s="95"/>
      <c r="F110" s="96"/>
      <c r="G110" s="97"/>
      <c r="H110" s="97"/>
      <c r="I110" s="97"/>
      <c r="J110" s="97"/>
      <c r="K110" s="94"/>
      <c r="L110" s="5"/>
    </row>
    <row r="111" spans="1:12" hidden="1" x14ac:dyDescent="0.25">
      <c r="A111" s="13"/>
      <c r="B111" s="98"/>
      <c r="C111" s="98"/>
      <c r="D111" s="98"/>
      <c r="E111" s="98"/>
      <c r="F111" s="98"/>
      <c r="G111" s="99"/>
      <c r="H111" s="99"/>
      <c r="I111" s="99"/>
      <c r="J111" s="99"/>
      <c r="K111" s="94"/>
      <c r="L111" s="5"/>
    </row>
    <row r="112" spans="1:12" x14ac:dyDescent="0.25">
      <c r="A112" s="13"/>
      <c r="B112" s="4"/>
      <c r="C112" s="4"/>
      <c r="D112" s="4"/>
      <c r="E112" s="4"/>
      <c r="F112" s="4"/>
      <c r="G112" s="4"/>
      <c r="H112" s="4"/>
      <c r="I112" s="4"/>
      <c r="J112" s="4"/>
      <c r="K112" s="94"/>
      <c r="L112" s="5"/>
    </row>
    <row r="113" spans="1:50" x14ac:dyDescent="0.25">
      <c r="A113" s="13"/>
      <c r="B113" s="4"/>
      <c r="C113" s="4"/>
      <c r="D113" s="4"/>
      <c r="E113" s="4"/>
      <c r="F113" s="4"/>
      <c r="G113" s="4"/>
      <c r="H113" s="4"/>
      <c r="I113" s="4"/>
      <c r="J113" s="4"/>
      <c r="K113" s="94"/>
      <c r="L113" s="5"/>
    </row>
    <row r="114" spans="1:50" x14ac:dyDescent="0.25">
      <c r="A114" s="13"/>
      <c r="B114" s="4"/>
      <c r="C114" s="4"/>
      <c r="D114" s="4"/>
      <c r="E114" s="4"/>
      <c r="F114" s="4"/>
      <c r="G114" s="4"/>
      <c r="H114" s="4"/>
      <c r="I114" s="4"/>
      <c r="J114" s="4"/>
      <c r="K114" s="94"/>
      <c r="L114" s="5"/>
    </row>
    <row r="115" spans="1:50" s="14" customFormat="1" x14ac:dyDescent="0.25">
      <c r="A115" s="13"/>
      <c r="B115" s="4"/>
      <c r="C115" s="4"/>
      <c r="D115" s="4"/>
      <c r="E115" s="4"/>
      <c r="F115" s="4"/>
      <c r="G115" s="4"/>
      <c r="H115" s="4"/>
      <c r="I115" s="4"/>
      <c r="J115" s="4"/>
      <c r="K115" s="4">
        <f>K48</f>
        <v>0</v>
      </c>
      <c r="L115" s="5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x14ac:dyDescent="0.25">
      <c r="A116" s="13"/>
      <c r="B116" s="4"/>
      <c r="C116" s="4"/>
      <c r="D116" s="4"/>
      <c r="E116" s="4"/>
      <c r="F116" s="4"/>
      <c r="G116" s="4"/>
      <c r="H116" s="4"/>
      <c r="I116" s="4"/>
      <c r="J116" s="4"/>
      <c r="K116" s="94"/>
      <c r="L116" s="5"/>
    </row>
    <row r="117" spans="1:50" x14ac:dyDescent="0.25">
      <c r="A117" s="13"/>
      <c r="B117" s="4"/>
      <c r="C117" s="4"/>
      <c r="D117" s="4"/>
      <c r="E117" s="4"/>
      <c r="F117" s="4"/>
      <c r="G117" s="4"/>
      <c r="H117" s="4"/>
      <c r="I117" s="4"/>
      <c r="J117" s="4"/>
      <c r="K117" s="94"/>
      <c r="L117" s="5"/>
    </row>
    <row r="118" spans="1:50" x14ac:dyDescent="0.25">
      <c r="A118" s="13"/>
      <c r="B118" s="4"/>
      <c r="C118" s="4"/>
      <c r="D118" s="4"/>
      <c r="E118" s="4"/>
      <c r="F118" s="4"/>
      <c r="G118" s="4"/>
      <c r="H118" s="4"/>
      <c r="I118" s="4"/>
      <c r="J118" s="4"/>
      <c r="K118" s="94"/>
      <c r="L118" s="5"/>
    </row>
    <row r="119" spans="1:50" s="6" customFormat="1" hidden="1" x14ac:dyDescent="0.25">
      <c r="A119" s="13"/>
      <c r="B119" s="4"/>
      <c r="C119" s="4"/>
      <c r="D119" s="4"/>
      <c r="E119" s="4"/>
      <c r="F119" s="4"/>
      <c r="G119" s="4"/>
      <c r="H119" s="4"/>
      <c r="I119" s="4"/>
      <c r="J119" s="4"/>
      <c r="K119" s="94"/>
      <c r="L119" s="5"/>
    </row>
    <row r="120" spans="1:50" x14ac:dyDescent="0.25">
      <c r="A120" s="13"/>
      <c r="B120" s="4"/>
      <c r="C120" s="4"/>
      <c r="D120" s="4"/>
      <c r="E120" s="4"/>
      <c r="F120" s="4"/>
      <c r="G120" s="4"/>
      <c r="H120" s="4"/>
      <c r="I120" s="4"/>
      <c r="J120" s="4"/>
      <c r="K120" s="94"/>
      <c r="L120" s="5"/>
    </row>
    <row r="121" spans="1:50" x14ac:dyDescent="0.25">
      <c r="A121" s="13"/>
      <c r="B121" s="4"/>
      <c r="C121" s="4"/>
      <c r="D121" s="4"/>
      <c r="E121" s="4"/>
      <c r="F121" s="4"/>
      <c r="G121" s="4"/>
      <c r="H121" s="4"/>
      <c r="I121" s="4"/>
      <c r="J121" s="4"/>
      <c r="K121" s="94"/>
      <c r="L121" s="5"/>
    </row>
    <row r="122" spans="1:50" x14ac:dyDescent="0.25">
      <c r="A122" s="13"/>
      <c r="B122" s="4"/>
      <c r="C122" s="4"/>
      <c r="D122" s="4"/>
      <c r="E122" s="4"/>
      <c r="F122" s="4"/>
      <c r="G122" s="4"/>
      <c r="H122" s="4"/>
      <c r="I122" s="4"/>
      <c r="J122" s="4"/>
      <c r="K122" s="4">
        <f>K36+K66</f>
        <v>0</v>
      </c>
      <c r="L122" s="5"/>
    </row>
    <row r="123" spans="1:50" x14ac:dyDescent="0.25">
      <c r="A123" s="13"/>
      <c r="B123" s="4"/>
      <c r="C123" s="4"/>
      <c r="D123" s="4"/>
      <c r="E123" s="4"/>
      <c r="F123" s="4"/>
      <c r="G123" s="4"/>
      <c r="H123" s="4"/>
      <c r="I123" s="4"/>
      <c r="J123" s="4"/>
      <c r="K123" s="94"/>
      <c r="L123" s="5"/>
    </row>
    <row r="124" spans="1:50" x14ac:dyDescent="0.25">
      <c r="A124" s="13"/>
      <c r="B124" s="4"/>
      <c r="C124" s="4"/>
      <c r="D124" s="4"/>
      <c r="E124" s="4"/>
      <c r="F124" s="4"/>
      <c r="G124" s="4"/>
      <c r="H124" s="4"/>
      <c r="I124" s="4"/>
      <c r="J124" s="4"/>
      <c r="K124" s="94"/>
      <c r="L124" s="5"/>
    </row>
    <row r="125" spans="1:50" ht="33" hidden="1" x14ac:dyDescent="0.25">
      <c r="A125" s="13" t="s">
        <v>65</v>
      </c>
      <c r="B125" s="4"/>
      <c r="C125" s="4"/>
      <c r="D125" s="4"/>
      <c r="E125" s="4"/>
      <c r="F125" s="4"/>
      <c r="G125" s="4"/>
      <c r="H125" s="4"/>
      <c r="I125" s="4">
        <f>I70</f>
        <v>8812.0499999999993</v>
      </c>
      <c r="J125" s="4" t="e">
        <f t="shared" ref="J120:J127" si="28">I125/G125*100</f>
        <v>#DIV/0!</v>
      </c>
      <c r="K125" s="94"/>
      <c r="L125" s="5"/>
    </row>
    <row r="126" spans="1:50" hidden="1" x14ac:dyDescent="0.25">
      <c r="A126" s="13" t="s">
        <v>60</v>
      </c>
      <c r="B126" s="4"/>
      <c r="C126" s="4"/>
      <c r="D126" s="4"/>
      <c r="E126" s="4"/>
      <c r="F126" s="4"/>
      <c r="G126" s="4"/>
      <c r="H126" s="4"/>
      <c r="I126" s="4" t="e">
        <f>#REF!</f>
        <v>#REF!</v>
      </c>
      <c r="J126" s="4" t="e">
        <f t="shared" si="28"/>
        <v>#REF!</v>
      </c>
      <c r="K126" s="94"/>
      <c r="L126" s="5"/>
    </row>
    <row r="127" spans="1:50" hidden="1" x14ac:dyDescent="0.25">
      <c r="A127" s="13" t="s">
        <v>58</v>
      </c>
      <c r="B127" s="4"/>
      <c r="C127" s="4"/>
      <c r="D127" s="4"/>
      <c r="E127" s="4"/>
      <c r="F127" s="4"/>
      <c r="G127" s="4"/>
      <c r="H127" s="4"/>
      <c r="I127" s="4" t="e">
        <f>SUM(I112:I126)</f>
        <v>#REF!</v>
      </c>
      <c r="J127" s="4" t="e">
        <f t="shared" si="28"/>
        <v>#REF!</v>
      </c>
      <c r="K127" s="94"/>
      <c r="L127" s="5"/>
    </row>
    <row r="128" spans="1:50" x14ac:dyDescent="0.25">
      <c r="A128" s="13"/>
      <c r="B128" s="4"/>
      <c r="C128" s="4"/>
      <c r="D128" s="4"/>
      <c r="E128" s="4"/>
      <c r="F128" s="4"/>
      <c r="G128" s="4"/>
      <c r="H128" s="4"/>
      <c r="I128" s="4"/>
      <c r="J128" s="4"/>
      <c r="K128" s="94"/>
      <c r="L128" s="5"/>
    </row>
    <row r="129" spans="1:10" x14ac:dyDescent="0.25">
      <c r="A129" s="13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13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13"/>
      <c r="B131" s="4"/>
      <c r="C131" s="19"/>
      <c r="D131" s="4"/>
      <c r="E131" s="4"/>
      <c r="F131" s="4"/>
      <c r="G131" s="4"/>
      <c r="H131" s="4"/>
      <c r="I131" s="4"/>
      <c r="J131" s="4"/>
    </row>
    <row r="132" spans="1:10" x14ac:dyDescent="0.25">
      <c r="A132" s="13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13"/>
      <c r="B133" s="5"/>
      <c r="C133" s="5"/>
      <c r="D133" s="5"/>
      <c r="E133" s="5"/>
      <c r="F133" s="5"/>
      <c r="G133" s="4"/>
      <c r="H133" s="4"/>
      <c r="I133" s="4"/>
      <c r="J133" s="4"/>
    </row>
    <row r="134" spans="1:10" x14ac:dyDescent="0.25">
      <c r="A134" s="13"/>
      <c r="B134" s="5"/>
      <c r="C134" s="5"/>
      <c r="D134" s="5"/>
      <c r="E134" s="5"/>
      <c r="F134" s="5"/>
      <c r="G134" s="4"/>
      <c r="H134" s="4"/>
      <c r="I134" s="4"/>
      <c r="J134" s="4"/>
    </row>
    <row r="135" spans="1:10" x14ac:dyDescent="0.25">
      <c r="A135" s="13"/>
      <c r="B135" s="5"/>
      <c r="C135" s="5"/>
      <c r="D135" s="5"/>
      <c r="E135" s="5"/>
      <c r="F135" s="5"/>
      <c r="G135" s="4"/>
      <c r="H135" s="4"/>
      <c r="I135" s="4"/>
      <c r="J135" s="4"/>
    </row>
    <row r="136" spans="1:10" x14ac:dyDescent="0.25">
      <c r="A136" s="13"/>
      <c r="B136" s="5"/>
      <c r="C136" s="5"/>
      <c r="D136" s="5"/>
      <c r="E136" s="5"/>
      <c r="F136" s="5"/>
      <c r="G136" s="4"/>
      <c r="H136" s="4"/>
      <c r="I136" s="4"/>
      <c r="J136" s="4"/>
    </row>
    <row r="137" spans="1:10" x14ac:dyDescent="0.25">
      <c r="A137" s="13"/>
      <c r="B137" s="5"/>
      <c r="C137" s="5"/>
      <c r="D137" s="5"/>
      <c r="E137" s="5"/>
      <c r="F137" s="5"/>
      <c r="G137" s="4"/>
      <c r="H137" s="4"/>
      <c r="I137" s="4"/>
      <c r="J137" s="4"/>
    </row>
    <row r="138" spans="1:10" x14ac:dyDescent="0.25">
      <c r="A138" s="13"/>
      <c r="B138" s="5"/>
      <c r="C138" s="5"/>
      <c r="D138" s="5"/>
      <c r="E138" s="5"/>
      <c r="F138" s="5"/>
      <c r="G138" s="4"/>
      <c r="H138" s="4"/>
      <c r="I138" s="4"/>
      <c r="J138" s="4"/>
    </row>
    <row r="139" spans="1:10" x14ac:dyDescent="0.25">
      <c r="A139" s="13"/>
      <c r="B139" s="5"/>
      <c r="C139" s="5"/>
      <c r="D139" s="5"/>
      <c r="E139" s="5"/>
      <c r="F139" s="5"/>
      <c r="G139" s="4"/>
      <c r="H139" s="4"/>
      <c r="I139" s="4"/>
      <c r="J139" s="4"/>
    </row>
    <row r="140" spans="1:10" x14ac:dyDescent="0.25">
      <c r="A140" s="13"/>
      <c r="B140" s="5"/>
      <c r="C140" s="5"/>
      <c r="D140" s="5"/>
      <c r="E140" s="5"/>
      <c r="F140" s="5"/>
      <c r="G140" s="4"/>
      <c r="H140" s="4"/>
      <c r="I140" s="4"/>
      <c r="J140" s="4"/>
    </row>
    <row r="141" spans="1:10" x14ac:dyDescent="0.25">
      <c r="A141" s="13"/>
      <c r="B141" s="5"/>
      <c r="C141" s="5"/>
      <c r="D141" s="5"/>
      <c r="E141" s="5"/>
      <c r="F141" s="5"/>
      <c r="G141" s="4"/>
      <c r="H141" s="4"/>
      <c r="I141" s="4"/>
      <c r="J141" s="4"/>
    </row>
    <row r="142" spans="1:10" x14ac:dyDescent="0.25">
      <c r="A142" s="13"/>
      <c r="B142" s="5"/>
      <c r="C142" s="5"/>
      <c r="D142" s="5"/>
      <c r="E142" s="5"/>
      <c r="F142" s="5"/>
      <c r="G142" s="4"/>
      <c r="H142" s="4"/>
      <c r="I142" s="4"/>
      <c r="J142" s="4"/>
    </row>
    <row r="143" spans="1:10" x14ac:dyDescent="0.25">
      <c r="A143" s="13"/>
      <c r="B143" s="5"/>
      <c r="C143" s="5"/>
      <c r="D143" s="5"/>
      <c r="E143" s="5"/>
      <c r="F143" s="5"/>
      <c r="G143" s="4"/>
      <c r="H143" s="4"/>
      <c r="I143" s="4"/>
      <c r="J143" s="4"/>
    </row>
    <row r="144" spans="1:10" x14ac:dyDescent="0.25">
      <c r="A144" s="13"/>
      <c r="B144" s="5"/>
      <c r="C144" s="5"/>
      <c r="D144" s="5"/>
      <c r="E144" s="5"/>
      <c r="F144" s="5"/>
      <c r="G144" s="4"/>
      <c r="H144" s="4"/>
      <c r="I144" s="4"/>
      <c r="J144" s="4"/>
    </row>
    <row r="145" spans="1:10" x14ac:dyDescent="0.25">
      <c r="A145" s="13"/>
      <c r="B145" s="5"/>
      <c r="C145" s="5"/>
      <c r="D145" s="5"/>
      <c r="E145" s="5"/>
      <c r="F145" s="5"/>
      <c r="G145" s="4"/>
      <c r="H145" s="4"/>
      <c r="I145" s="4"/>
      <c r="J145" s="4"/>
    </row>
    <row r="146" spans="1:10" x14ac:dyDescent="0.25">
      <c r="A146" s="13"/>
      <c r="B146" s="5"/>
      <c r="C146" s="5"/>
      <c r="D146" s="5"/>
      <c r="E146" s="5"/>
      <c r="F146" s="5"/>
      <c r="G146" s="4"/>
      <c r="H146" s="4"/>
      <c r="I146" s="4"/>
      <c r="J146" s="4"/>
    </row>
    <row r="147" spans="1:10" x14ac:dyDescent="0.25">
      <c r="A147" s="13"/>
      <c r="B147" s="5"/>
      <c r="C147" s="5"/>
      <c r="D147" s="5"/>
      <c r="E147" s="5"/>
      <c r="F147" s="5"/>
      <c r="G147" s="4"/>
      <c r="H147" s="4"/>
      <c r="I147" s="4"/>
      <c r="J147" s="4"/>
    </row>
    <row r="148" spans="1:10" x14ac:dyDescent="0.25">
      <c r="A148" s="13"/>
      <c r="B148" s="5"/>
      <c r="C148" s="5"/>
      <c r="D148" s="5"/>
      <c r="E148" s="5"/>
      <c r="F148" s="5"/>
      <c r="G148" s="4"/>
      <c r="H148" s="4"/>
      <c r="I148" s="4"/>
      <c r="J148" s="4"/>
    </row>
    <row r="149" spans="1:10" x14ac:dyDescent="0.25">
      <c r="A149" s="13"/>
      <c r="B149" s="5"/>
      <c r="C149" s="5"/>
      <c r="D149" s="5"/>
      <c r="E149" s="5"/>
      <c r="F149" s="5"/>
      <c r="G149" s="4"/>
      <c r="H149" s="4"/>
      <c r="I149" s="4"/>
      <c r="J149" s="4"/>
    </row>
    <row r="150" spans="1:10" x14ac:dyDescent="0.25">
      <c r="A150" s="13"/>
      <c r="B150" s="5"/>
      <c r="C150" s="5"/>
      <c r="D150" s="5"/>
      <c r="E150" s="5"/>
      <c r="F150" s="5"/>
      <c r="G150" s="4"/>
      <c r="H150" s="4"/>
      <c r="I150" s="4"/>
      <c r="J150" s="4"/>
    </row>
    <row r="151" spans="1:10" x14ac:dyDescent="0.25">
      <c r="A151" s="13"/>
      <c r="B151" s="5"/>
      <c r="C151" s="5"/>
      <c r="D151" s="5"/>
      <c r="E151" s="5"/>
      <c r="F151" s="5"/>
      <c r="G151" s="4"/>
      <c r="H151" s="4"/>
      <c r="I151" s="4"/>
      <c r="J151" s="4"/>
    </row>
    <row r="152" spans="1:10" x14ac:dyDescent="0.25">
      <c r="A152" s="13"/>
      <c r="B152" s="5"/>
      <c r="C152" s="5"/>
      <c r="D152" s="5"/>
      <c r="E152" s="5"/>
      <c r="F152" s="5"/>
      <c r="G152" s="4"/>
      <c r="H152" s="4"/>
      <c r="I152" s="4"/>
      <c r="J152" s="4"/>
    </row>
    <row r="153" spans="1:10" x14ac:dyDescent="0.25">
      <c r="A153" s="13"/>
      <c r="B153" s="5"/>
      <c r="C153" s="5"/>
      <c r="D153" s="5"/>
      <c r="E153" s="5"/>
      <c r="F153" s="5"/>
      <c r="G153" s="4"/>
      <c r="H153" s="4"/>
      <c r="I153" s="4"/>
      <c r="J153" s="4"/>
    </row>
    <row r="154" spans="1:10" x14ac:dyDescent="0.25">
      <c r="A154" s="13"/>
      <c r="B154" s="5"/>
      <c r="C154" s="5"/>
      <c r="D154" s="5"/>
      <c r="E154" s="5"/>
      <c r="F154" s="5"/>
      <c r="G154" s="4"/>
      <c r="H154" s="4"/>
      <c r="I154" s="4"/>
      <c r="J154" s="4"/>
    </row>
  </sheetData>
  <mergeCells count="28">
    <mergeCell ref="A81:J81"/>
    <mergeCell ref="A44:J44"/>
    <mergeCell ref="A96:J96"/>
    <mergeCell ref="A100:J100"/>
    <mergeCell ref="B110:E110"/>
    <mergeCell ref="G110:J110"/>
    <mergeCell ref="A89:J89"/>
    <mergeCell ref="A75:J75"/>
    <mergeCell ref="A78:J78"/>
    <mergeCell ref="A62:J62"/>
    <mergeCell ref="A55:J55"/>
    <mergeCell ref="A86:J86"/>
    <mergeCell ref="A93:J93"/>
    <mergeCell ref="A1:J1"/>
    <mergeCell ref="A18:A19"/>
    <mergeCell ref="B18:E18"/>
    <mergeCell ref="G18:J18"/>
    <mergeCell ref="A20:J20"/>
    <mergeCell ref="A5:D5"/>
    <mergeCell ref="D12:D13"/>
    <mergeCell ref="K18:K19"/>
    <mergeCell ref="A58:J58"/>
    <mergeCell ref="A23:J23"/>
    <mergeCell ref="A47:J47"/>
    <mergeCell ref="A31:J31"/>
    <mergeCell ref="A26:J26"/>
    <mergeCell ref="A34:J34"/>
    <mergeCell ref="A39:J39"/>
  </mergeCells>
  <phoneticPr fontId="6" type="noConversion"/>
  <printOptions horizontalCentered="1"/>
  <pageMargins left="7.874015748031496E-2" right="0" top="0.19685039370078741" bottom="0.19685039370078741" header="0.31496062992125984" footer="0.31496062992125984"/>
  <pageSetup paperSize="9" scale="47" fitToHeight="0" orientation="portrait" horizontalDpi="300" verticalDpi="300" r:id="rId1"/>
  <rowBreaks count="1" manualBreakCount="1">
    <brk id="1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СЛАЙД 1</vt:lpstr>
      <vt:lpstr>'СЛАЙД 1'!Заголовки_для_друку</vt:lpstr>
      <vt:lpstr>'СЛАЙД 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2022-01-19T11:37:55Z</dcterms:modified>
</cp:coreProperties>
</file>