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СЛАЙД 1" sheetId="4" r:id="rId1"/>
    <sheet name="Лист3" sheetId="3" r:id="rId2"/>
  </sheets>
  <definedNames>
    <definedName name="_xlnm.Print_Titles" localSheetId="0">'СЛАЙД 1'!$18:$19</definedName>
    <definedName name="_xlnm.Print_Area" localSheetId="0">'СЛАЙД 1'!$A$1:$K$219</definedName>
  </definedNames>
  <calcPr calcId="144525" refMode="R1C1"/>
</workbook>
</file>

<file path=xl/calcChain.xml><?xml version="1.0" encoding="utf-8"?>
<calcChain xmlns="http://schemas.openxmlformats.org/spreadsheetml/2006/main">
  <c r="I21" i="4" l="1"/>
  <c r="I174" i="4"/>
  <c r="I96" i="4"/>
  <c r="D138" i="4"/>
  <c r="D23" i="4"/>
  <c r="C11" i="4" l="1"/>
  <c r="I213" i="4"/>
  <c r="H213" i="4"/>
  <c r="G213" i="4"/>
  <c r="I211" i="4"/>
  <c r="H211" i="4"/>
  <c r="G211" i="4"/>
  <c r="I210" i="4"/>
  <c r="H210" i="4"/>
  <c r="G210" i="4"/>
  <c r="I209" i="4"/>
  <c r="H209" i="4"/>
  <c r="G209" i="4"/>
  <c r="H203" i="4"/>
  <c r="G203" i="4"/>
  <c r="C203" i="4"/>
  <c r="D203" i="4"/>
  <c r="B203" i="4"/>
  <c r="I202" i="4"/>
  <c r="H202" i="4"/>
  <c r="G202" i="4"/>
  <c r="C202" i="4"/>
  <c r="D202" i="4"/>
  <c r="B202" i="4"/>
  <c r="H201" i="4"/>
  <c r="G201" i="4"/>
  <c r="C201" i="4"/>
  <c r="D201" i="4"/>
  <c r="B201" i="4"/>
  <c r="H200" i="4"/>
  <c r="G200" i="4"/>
  <c r="C200" i="4"/>
  <c r="D200" i="4"/>
  <c r="B200" i="4"/>
  <c r="H199" i="4"/>
  <c r="G199" i="4"/>
  <c r="C199" i="4"/>
  <c r="D199" i="4"/>
  <c r="H198" i="4"/>
  <c r="G198" i="4"/>
  <c r="C198" i="4"/>
  <c r="D198" i="4"/>
  <c r="B198" i="4"/>
  <c r="I208" i="4"/>
  <c r="H208" i="4"/>
  <c r="G208" i="4"/>
  <c r="I207" i="4"/>
  <c r="H207" i="4"/>
  <c r="G207" i="4"/>
  <c r="I206" i="4"/>
  <c r="H206" i="4"/>
  <c r="G206" i="4"/>
  <c r="H205" i="4"/>
  <c r="G205" i="4"/>
  <c r="J202" i="4"/>
  <c r="J206" i="4"/>
  <c r="H107" i="4"/>
  <c r="B11" i="4"/>
  <c r="G107" i="4"/>
  <c r="G31" i="4"/>
  <c r="C83" i="4"/>
  <c r="D47" i="4"/>
  <c r="J207" i="4" l="1"/>
  <c r="J21" i="4"/>
  <c r="J208" i="4"/>
  <c r="E198" i="4"/>
  <c r="E21" i="4"/>
  <c r="E58" i="4"/>
  <c r="D83" i="4" l="1"/>
  <c r="G155" i="4"/>
  <c r="G204" i="4" s="1"/>
  <c r="J104" i="4"/>
  <c r="C181" i="4"/>
  <c r="D180" i="4"/>
  <c r="H158" i="4"/>
  <c r="G158" i="4"/>
  <c r="D158" i="4"/>
  <c r="C158" i="4"/>
  <c r="B158" i="4"/>
  <c r="I26" i="4"/>
  <c r="H180" i="4"/>
  <c r="I180" i="4" s="1"/>
  <c r="I203" i="4"/>
  <c r="I100" i="4"/>
  <c r="I93" i="4"/>
  <c r="I98" i="4"/>
  <c r="I90" i="4"/>
  <c r="I73" i="4"/>
  <c r="I70" i="4"/>
  <c r="I198" i="4"/>
  <c r="J198" i="4" s="1"/>
  <c r="I201" i="4"/>
  <c r="I55" i="4"/>
  <c r="J44" i="4"/>
  <c r="J45" i="4"/>
  <c r="J46" i="4"/>
  <c r="I48" i="4"/>
  <c r="J48" i="4" s="1"/>
  <c r="J38" i="4"/>
  <c r="D137" i="4"/>
  <c r="B49" i="4"/>
  <c r="C49" i="4"/>
  <c r="D49" i="4"/>
  <c r="E49" i="4" s="1"/>
  <c r="E44" i="4"/>
  <c r="E46" i="4"/>
  <c r="E47" i="4"/>
  <c r="H197" i="4"/>
  <c r="I197" i="4" l="1"/>
  <c r="J61" i="4"/>
  <c r="I200" i="4"/>
  <c r="I31" i="4"/>
  <c r="I205" i="4"/>
  <c r="J205" i="4" s="1"/>
  <c r="J98" i="4"/>
  <c r="I199" i="4"/>
  <c r="J199" i="4" s="1"/>
  <c r="H212" i="4"/>
  <c r="I212" i="4"/>
  <c r="J209" i="4" l="1"/>
  <c r="J200" i="4" l="1"/>
  <c r="J201" i="4"/>
  <c r="J203" i="4"/>
  <c r="J213" i="4"/>
  <c r="G212" i="4"/>
  <c r="J212" i="4" s="1"/>
  <c r="J210" i="4"/>
  <c r="B197" i="4"/>
  <c r="D197" i="4"/>
  <c r="C197" i="4"/>
  <c r="E197" i="4" l="1"/>
  <c r="E201" i="4"/>
  <c r="E200" i="4"/>
  <c r="E203" i="4"/>
  <c r="E202" i="4"/>
  <c r="D13" i="4"/>
  <c r="H39" i="4"/>
  <c r="G39" i="4"/>
  <c r="D67" i="4" l="1"/>
  <c r="C67" i="4"/>
  <c r="B67" i="4"/>
  <c r="B6" i="4" s="1"/>
  <c r="I158" i="4"/>
  <c r="H153" i="4"/>
  <c r="C12" i="4" s="1"/>
  <c r="I153" i="4"/>
  <c r="G153" i="4"/>
  <c r="J152" i="4"/>
  <c r="H121" i="4"/>
  <c r="I121" i="4"/>
  <c r="G121" i="4"/>
  <c r="I107" i="4"/>
  <c r="H80" i="4"/>
  <c r="I80" i="4"/>
  <c r="G80" i="4"/>
  <c r="G67" i="4"/>
  <c r="J37" i="4"/>
  <c r="H189" i="4"/>
  <c r="I189" i="4"/>
  <c r="G189" i="4"/>
  <c r="C175" i="4"/>
  <c r="J188" i="4"/>
  <c r="J189" i="4" s="1"/>
  <c r="I129" i="4"/>
  <c r="D11" i="4" l="1"/>
  <c r="B12" i="4"/>
  <c r="D12" i="4" s="1"/>
  <c r="J153" i="4"/>
  <c r="I155" i="4"/>
  <c r="I204" i="4" s="1"/>
  <c r="J204" i="4" s="1"/>
  <c r="J39" i="4"/>
  <c r="J105" i="4" l="1"/>
  <c r="B82" i="4"/>
  <c r="B199" i="4" s="1"/>
  <c r="E199" i="4" s="1"/>
  <c r="D87" i="4" l="1"/>
  <c r="C87" i="4"/>
  <c r="C9" i="4" s="1"/>
  <c r="B87" i="4"/>
  <c r="B9" i="4" s="1"/>
  <c r="D9" i="4" l="1"/>
  <c r="J177" i="4"/>
  <c r="J174" i="4"/>
  <c r="J123" i="4"/>
  <c r="J96" i="4"/>
  <c r="J76" i="4"/>
  <c r="J36" i="4"/>
  <c r="J25" i="4"/>
  <c r="J41" i="4" l="1"/>
  <c r="D181" i="4"/>
  <c r="B181" i="4"/>
  <c r="I181" i="4"/>
  <c r="H181" i="4"/>
  <c r="G181" i="4"/>
  <c r="G197" i="4" s="1"/>
  <c r="E85" i="4"/>
  <c r="E59" i="4"/>
  <c r="G214" i="4" l="1"/>
  <c r="J197" i="4"/>
  <c r="I214" i="4"/>
  <c r="J211" i="4"/>
  <c r="D155" i="4"/>
  <c r="B155" i="4"/>
  <c r="E83" i="4"/>
  <c r="E84" i="4"/>
  <c r="J52" i="4"/>
  <c r="H34" i="4"/>
  <c r="I34" i="4"/>
  <c r="G34" i="4"/>
  <c r="B7" i="4" s="1"/>
  <c r="J214" i="4" l="1"/>
  <c r="B204" i="4"/>
  <c r="B214" i="4" s="1"/>
  <c r="B215" i="4" s="1"/>
  <c r="D204" i="4"/>
  <c r="H155" i="4"/>
  <c r="H204" i="4" s="1"/>
  <c r="H214" i="4" s="1"/>
  <c r="C155" i="4"/>
  <c r="J34" i="4"/>
  <c r="J158" i="4"/>
  <c r="J155" i="4" s="1"/>
  <c r="E158" i="4"/>
  <c r="E155" i="4" s="1"/>
  <c r="H77" i="4"/>
  <c r="I77" i="4"/>
  <c r="G77" i="4"/>
  <c r="E204" i="4" l="1"/>
  <c r="D214" i="4"/>
  <c r="E214" i="4" s="1"/>
  <c r="C204" i="4"/>
  <c r="C214" i="4" s="1"/>
  <c r="C215" i="4" s="1"/>
  <c r="J77" i="4"/>
  <c r="H185" i="4"/>
  <c r="I185" i="4"/>
  <c r="G185" i="4"/>
  <c r="D215" i="4" l="1"/>
  <c r="H178" i="4"/>
  <c r="I178" i="4"/>
  <c r="G178" i="4"/>
  <c r="J178" i="4" l="1"/>
  <c r="H53" i="4"/>
  <c r="I53" i="4"/>
  <c r="G53" i="4"/>
  <c r="J53" i="4" l="1"/>
  <c r="J58" i="4"/>
  <c r="J60" i="4"/>
  <c r="I172" i="4" l="1"/>
  <c r="H172" i="4"/>
  <c r="G172" i="4"/>
  <c r="J171" i="4"/>
  <c r="I169" i="4"/>
  <c r="H169" i="4"/>
  <c r="G169" i="4"/>
  <c r="J168" i="4"/>
  <c r="J149" i="4"/>
  <c r="J148" i="4"/>
  <c r="J147" i="4"/>
  <c r="J146" i="4"/>
  <c r="J145" i="4"/>
  <c r="H150" i="4"/>
  <c r="I150" i="4"/>
  <c r="G150" i="4"/>
  <c r="J144" i="4"/>
  <c r="I142" i="4"/>
  <c r="H142" i="4"/>
  <c r="G142" i="4"/>
  <c r="J141" i="4"/>
  <c r="I135" i="4"/>
  <c r="H135" i="4"/>
  <c r="G135" i="4"/>
  <c r="J134" i="4"/>
  <c r="I132" i="4"/>
  <c r="H132" i="4"/>
  <c r="G132" i="4"/>
  <c r="J131" i="4"/>
  <c r="J128" i="4"/>
  <c r="J127" i="4"/>
  <c r="J126" i="4"/>
  <c r="H129" i="4"/>
  <c r="G129" i="4"/>
  <c r="E129" i="4"/>
  <c r="D129" i="4"/>
  <c r="C129" i="4"/>
  <c r="B129" i="4"/>
  <c r="G118" i="4"/>
  <c r="I118" i="4"/>
  <c r="H118" i="4"/>
  <c r="J117" i="4"/>
  <c r="I115" i="4"/>
  <c r="H115" i="4"/>
  <c r="G115" i="4"/>
  <c r="J114" i="4"/>
  <c r="I74" i="4"/>
  <c r="H74" i="4"/>
  <c r="G74" i="4"/>
  <c r="J73" i="4"/>
  <c r="H71" i="4"/>
  <c r="I71" i="4"/>
  <c r="G71" i="4"/>
  <c r="J70" i="4"/>
  <c r="J69" i="4"/>
  <c r="D71" i="4"/>
  <c r="C71" i="4"/>
  <c r="B71" i="4"/>
  <c r="H87" i="4"/>
  <c r="I87" i="4"/>
  <c r="G87" i="4"/>
  <c r="I56" i="4"/>
  <c r="H56" i="4"/>
  <c r="G56" i="4"/>
  <c r="J55" i="4"/>
  <c r="J172" i="4" l="1"/>
  <c r="J129" i="4"/>
  <c r="J169" i="4"/>
  <c r="J150" i="4"/>
  <c r="J71" i="4"/>
  <c r="J142" i="4"/>
  <c r="J135" i="4"/>
  <c r="J132" i="4"/>
  <c r="J118" i="4"/>
  <c r="J115" i="4"/>
  <c r="J74" i="4"/>
  <c r="J56" i="4"/>
  <c r="D175" i="4" l="1"/>
  <c r="C124" i="4" l="1"/>
  <c r="D124" i="4"/>
  <c r="E124" i="4"/>
  <c r="B124" i="4"/>
  <c r="J110" i="4"/>
  <c r="H112" i="4"/>
  <c r="I112" i="4"/>
  <c r="G112" i="4"/>
  <c r="E82" i="4"/>
  <c r="E87" i="4" l="1"/>
  <c r="J51" i="4"/>
  <c r="I67" i="4" l="1"/>
  <c r="J30" i="4" l="1"/>
  <c r="C185" i="4" l="1"/>
  <c r="D185" i="4"/>
  <c r="B185" i="4"/>
  <c r="B175" i="4"/>
  <c r="E174" i="4"/>
  <c r="E175" i="4" l="1"/>
  <c r="E138" i="4"/>
  <c r="C139" i="4"/>
  <c r="D139" i="4"/>
  <c r="D190" i="4" s="1"/>
  <c r="B139" i="4"/>
  <c r="G124" i="4"/>
  <c r="B10" i="4" s="1"/>
  <c r="I124" i="4"/>
  <c r="H124" i="4"/>
  <c r="C10" i="4" s="1"/>
  <c r="B190" i="4" l="1"/>
  <c r="B8" i="4"/>
  <c r="C190" i="4"/>
  <c r="C8" i="4"/>
  <c r="D10" i="4"/>
  <c r="J124" i="4"/>
  <c r="E139" i="4"/>
  <c r="J109" i="4"/>
  <c r="D8" i="4" l="1"/>
  <c r="J111" i="4"/>
  <c r="J112" i="4" l="1"/>
  <c r="H31" i="4"/>
  <c r="C7" i="4" l="1"/>
  <c r="J31" i="4"/>
  <c r="D7" i="4" l="1"/>
  <c r="J102" i="4"/>
  <c r="J101" i="4" l="1"/>
  <c r="H67" i="4" l="1"/>
  <c r="I175" i="4"/>
  <c r="I190" i="4" s="1"/>
  <c r="D192" i="4" s="1"/>
  <c r="I192" i="4" s="1"/>
  <c r="E137" i="4"/>
  <c r="J100" i="4"/>
  <c r="J63" i="4"/>
  <c r="J64" i="4"/>
  <c r="J65" i="4"/>
  <c r="C6" i="4" l="1"/>
  <c r="D6" i="4" s="1"/>
  <c r="H190" i="4"/>
  <c r="J67" i="4"/>
  <c r="C192" i="4" l="1"/>
  <c r="H192" i="4"/>
  <c r="J26" i="4"/>
  <c r="I164" i="4" l="1"/>
  <c r="E60" i="4"/>
  <c r="E61" i="4"/>
  <c r="E62" i="4"/>
  <c r="J166" i="4"/>
  <c r="J162" i="4"/>
  <c r="J163" i="4"/>
  <c r="J157" i="4"/>
  <c r="J160" i="4"/>
  <c r="E157" i="4"/>
  <c r="J99" i="4"/>
  <c r="J93" i="4"/>
  <c r="J94" i="4"/>
  <c r="J97" i="4"/>
  <c r="J92" i="4"/>
  <c r="J62" i="4"/>
  <c r="J33" i="4"/>
  <c r="J29" i="4"/>
  <c r="E23" i="4"/>
  <c r="H164" i="4" l="1"/>
  <c r="G164" i="4"/>
  <c r="J164" i="4" l="1"/>
  <c r="J107" i="4"/>
  <c r="H175" i="4"/>
  <c r="G175" i="4"/>
  <c r="E190" i="4"/>
  <c r="C4" i="4" l="1"/>
  <c r="C14" i="4"/>
  <c r="G190" i="4"/>
  <c r="B14" i="4"/>
  <c r="J175" i="4"/>
  <c r="J183" i="4" s="1"/>
  <c r="E67" i="4"/>
  <c r="B4" i="4" l="1"/>
  <c r="B192" i="4"/>
  <c r="J190" i="4"/>
  <c r="D14" i="4"/>
  <c r="J185" i="4"/>
  <c r="J184" i="4"/>
  <c r="D4" i="4" l="1"/>
</calcChain>
</file>

<file path=xl/sharedStrings.xml><?xml version="1.0" encoding="utf-8"?>
<sst xmlns="http://schemas.openxmlformats.org/spreadsheetml/2006/main" count="228" uniqueCount="192">
  <si>
    <t>Найменування організації (одержувача)</t>
  </si>
  <si>
    <t xml:space="preserve">Загальний фонд </t>
  </si>
  <si>
    <t>Спеціальний фонд</t>
  </si>
  <si>
    <t>Виконання бюджету, %</t>
  </si>
  <si>
    <t>КП "Дирекція з капітального будівництва та реконструкції "Київбудреконструція"</t>
  </si>
  <si>
    <t>РС СКП "Спецкомбінат ПКПО"</t>
  </si>
  <si>
    <t>Разом по КФК</t>
  </si>
  <si>
    <t>ПрАТ "Київспецтранс"</t>
  </si>
  <si>
    <t xml:space="preserve">240601 - Охорона та раціональне використання природних ресурсів </t>
  </si>
  <si>
    <t xml:space="preserve">240602 - Утилізація  відходів </t>
  </si>
  <si>
    <t xml:space="preserve">Планові асигнування (з урахуванням змін), 
тис. грн </t>
  </si>
  <si>
    <t>ЗАГАЛЬНИЙ ОБСЯГ</t>
  </si>
  <si>
    <t>240604 - Інша діяльність у сфері охорони навколишнього природного середовища</t>
  </si>
  <si>
    <t xml:space="preserve">КП "Київкомунсервіс" </t>
  </si>
  <si>
    <t>Департамент житлово-комунальної інфраструктури ВО КМР (КМДА)</t>
  </si>
  <si>
    <t>1213090- Видатки на поховання учасників бойових дій та осіб з інвалідністю внаслідок війни</t>
  </si>
  <si>
    <t>1216011 - Експлуатація та технічне обслуговування житлового фонду</t>
  </si>
  <si>
    <t>Разом по КПКВК 1216011</t>
  </si>
  <si>
    <t>1216012- Забезпечення діяльності з виробництва, транспортування, постачання теплової енергії</t>
  </si>
  <si>
    <t>Разом по КПКВК 1216012</t>
  </si>
  <si>
    <t>Разом по КПКВК 1216013</t>
  </si>
  <si>
    <t>1216014 -Забезпечення збору та вивезення сміття і відходів</t>
  </si>
  <si>
    <t>1216015 - Забезпечення надійної та безперебійної експлуатації ліфтів</t>
  </si>
  <si>
    <t>Разом по КПКВК 1216014</t>
  </si>
  <si>
    <t>Разом по КПКВК 1216015</t>
  </si>
  <si>
    <t>1216030 - Організація благоустрою населених пунктів</t>
  </si>
  <si>
    <t>Разом по КПКВК 1216030</t>
  </si>
  <si>
    <t>1216090 - Інша діяльність у сфері житлово-комунального господарства</t>
  </si>
  <si>
    <t>Разом по КПКВК 1216090</t>
  </si>
  <si>
    <t>1217310 - Будівництво об"єктів житло-комунального господарства</t>
  </si>
  <si>
    <t>Разом по КПКВК 1217310</t>
  </si>
  <si>
    <t>1217350 - Розроблення схем планування та забудови територій (містобудівної документації)</t>
  </si>
  <si>
    <t>Разом по КПКВК 1217350</t>
  </si>
  <si>
    <t>1217640- Заходи з енергозбереження</t>
  </si>
  <si>
    <t>Разом по КПКВК 1217640</t>
  </si>
  <si>
    <t>1217693 - Інші заходи, повязані з економічною діяльнітю</t>
  </si>
  <si>
    <t>Разом по КПКВК 1217693</t>
  </si>
  <si>
    <t>1218330 - Інша діяльність у сфері екології та охорони природних ресурсів</t>
  </si>
  <si>
    <t>Разом по КПКВК 1218330</t>
  </si>
  <si>
    <t>1219770 - Інші субвенції з місцевого бюджету</t>
  </si>
  <si>
    <t>Разом по КПКВК 1219770</t>
  </si>
  <si>
    <t>Ходосівська сільська рада Києво-Святошинського району Київської області</t>
  </si>
  <si>
    <t>1216016 - Впровадження засобів обліку витрат та регулювання споживання води т а теплової енергії</t>
  </si>
  <si>
    <t>1216040 - Заходи, пов'язані з поліпшенням питної води</t>
  </si>
  <si>
    <t>Разом по КПКВК 1216040</t>
  </si>
  <si>
    <t>Разом по КПКВК 1216050</t>
  </si>
  <si>
    <t>1216050 -  Попередження аварій та запобігання техногенним катастрофам у житлово-комунальному господарстві та на інших аварійних об’єктах комунальної власності</t>
  </si>
  <si>
    <t>Разом по КПКВК 1216016</t>
  </si>
  <si>
    <t>Разом по КПКВК 1217323</t>
  </si>
  <si>
    <t>1217323 - Будівництво установ та закладів соціальної сфери</t>
  </si>
  <si>
    <t>Разом по КПКВК 1217340</t>
  </si>
  <si>
    <t>1217340 - Проектування, реставрація та охорона пам'яток архітектури</t>
  </si>
  <si>
    <t>Разом по КПКВК 1217361</t>
  </si>
  <si>
    <t>1217361 -  Співфінансування інвестиційних проектів, що реалізуються за рахунок коштів державного фонду регіонального розвитку</t>
  </si>
  <si>
    <t>1217441 - Утримання та розвиток мостів/шляхопроводів</t>
  </si>
  <si>
    <t>Разом по КПКВК 1217441</t>
  </si>
  <si>
    <t>Разом по КПКВК 1217442</t>
  </si>
  <si>
    <t>1217442 -  Утримання та розвиток інших об'єктів транспортної інфраструктури</t>
  </si>
  <si>
    <t>Разом по КПКВК 1217670</t>
  </si>
  <si>
    <t>1217670 -   Внески до статутного капіталу суб’єктів господарювання</t>
  </si>
  <si>
    <t>1217691 -   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</si>
  <si>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Разом по КПКВК 1217691</t>
  </si>
  <si>
    <t>Разом по КПКВК 1218110</t>
  </si>
  <si>
    <t>1218110 -   Заходи із запобігання та ліквідації надзвичайних ситуацій та наслідків стихійного лиха</t>
  </si>
  <si>
    <t>Разом по КПКВК 1218311</t>
  </si>
  <si>
    <t>1218311 -   Охорона та раціональне використання природних ресурсів</t>
  </si>
  <si>
    <t>1218340  - Природоохоронні заходи за рахунок цільових фондів</t>
  </si>
  <si>
    <t>Разом по КПКВК 1218340</t>
  </si>
  <si>
    <t>Підгірцівська сільська рада Києво-Святошинського району Київської області</t>
  </si>
  <si>
    <t>Разом по КПКВК 1216072</t>
  </si>
  <si>
    <t>1216072 -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</si>
  <si>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Утримання апараху управління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</si>
  <si>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Поховання та кремація учасників бойових дій та інвалідів війни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</si>
  <si>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color indexed="8"/>
        <rFont val="Times New Roman"/>
        <family val="1"/>
        <charset val="204"/>
      </rPr>
      <t>ОБЛАШТУВАННЯ ДИТЯЧИХ ТА СПОРТИВНИХ МАЙДАНЧИКIВ</t>
    </r>
  </si>
  <si>
    <r>
      <t xml:space="preserve">КП " Група впровадження проекту з енергозбереження в адміністративних і громадських будівлях м. Києва"
</t>
    </r>
    <r>
      <rPr>
        <i/>
        <sz val="13"/>
        <color indexed="8"/>
        <rFont val="Times New Roman"/>
        <family val="1"/>
        <charset val="204"/>
      </rPr>
      <t>Проведення конкурсу з реалізації проектів енергоефективних заходів у житлових будинках міста Києва, в яких створені ОСББ, а також у ЖБК</t>
    </r>
  </si>
  <si>
    <t>Забезпечення вивезення твердих побутових відходів (відшкодування збитків, що виникли у зв'язку з підвищенням тарифів перевізникам)</t>
  </si>
  <si>
    <r>
      <t xml:space="preserve">КП "Київжитлоспецексплуатація"
</t>
    </r>
    <r>
      <rPr>
        <i/>
        <sz val="13"/>
        <color indexed="8"/>
        <rFont val="Times New Roman"/>
        <family val="1"/>
        <charset val="204"/>
      </rPr>
      <t>Встановлення підземних контейнерів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</si>
  <si>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color indexed="8"/>
        <rFont val="Times New Roman"/>
        <family val="1"/>
        <charset val="204"/>
      </rPr>
      <t>КАПІТАЛЬНИЙ РЕМОНТ та РЕКОНСТРУКЦІЯ ЛІФТІВ</t>
    </r>
  </si>
  <si>
    <r>
      <t xml:space="preserve">КП "Київжитлоспецексплуатація"
</t>
    </r>
    <r>
      <rPr>
        <i/>
        <sz val="13"/>
        <color indexed="8"/>
        <rFont val="Times New Roman"/>
        <family val="1"/>
        <charset val="204"/>
      </rPr>
      <t xml:space="preserve">Капітальний ремонт ліфтів на умовах співфінансування </t>
    </r>
  </si>
  <si>
    <r>
      <t xml:space="preserve">КП " Група впровадження проекту з енергозбереження в адміністративних і громадських будівлях м. Києва"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</si>
  <si>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 Спеціалізоване управління произсувних підземних робіт"
</t>
    </r>
    <r>
      <rPr>
        <i/>
        <sz val="13"/>
        <rFont val="Times New Roman"/>
        <family val="1"/>
        <charset val="204"/>
      </rPr>
      <t>Утримання гідротехнічних споруд</t>
    </r>
  </si>
  <si>
    <r>
      <t xml:space="preserve">СВКП "Київводфонд"
</t>
    </r>
    <r>
      <rPr>
        <i/>
        <sz val="13"/>
        <rFont val="Times New Roman"/>
        <family val="1"/>
        <charset val="204"/>
      </rPr>
      <t>Утримання бюветних комплексів, фонтанів, громадських вбираленьта капітальний ремонт</t>
    </r>
  </si>
  <si>
    <r>
      <t xml:space="preserve">РС СКП "Київський крематорій"
</t>
    </r>
    <r>
      <rPr>
        <i/>
        <sz val="13"/>
        <rFont val="Times New Roman"/>
        <family val="1"/>
        <charset val="204"/>
      </rPr>
      <t>Утримання міського колумбаріюта капітальний ремонт</t>
    </r>
  </si>
  <si>
    <r>
      <t xml:space="preserve">РС СКП "Спецкомбінат ПКПО"
</t>
    </r>
    <r>
      <rPr>
        <i/>
        <sz val="13"/>
        <rFont val="Times New Roman"/>
        <family val="1"/>
        <charset val="204"/>
      </rPr>
      <t>Утримання міських кладовищта капітальний ремонт</t>
    </r>
  </si>
  <si>
    <r>
      <t xml:space="preserve">ПрАТ "Київспецтранс"
</t>
    </r>
    <r>
      <rPr>
        <i/>
        <sz val="13"/>
        <color indexed="8"/>
        <rFont val="Times New Roman"/>
        <family val="1"/>
        <charset val="204"/>
      </rPr>
      <t xml:space="preserve">Капітальний ремонт автодороги від с. Ходосівка до полігону твердих побутових відходів №5 в с. Підгірці 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</si>
  <si>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color indexed="8"/>
        <rFont val="Times New Roman"/>
        <family val="1"/>
        <charset val="204"/>
      </rPr>
      <t>КАПІТАЛЬНИЙ РЕМОНТ КОМПЛЕКСУ ПІДПІРНИХ СТІНОК ТА СХОДОВИХ МАРШІВ НА ВУЛИЦІ ХРЕЩАТИК, 25</t>
    </r>
  </si>
  <si>
    <r>
      <t xml:space="preserve">КП "Київжитлоспецексплуатація"
</t>
    </r>
    <r>
      <rPr>
        <i/>
        <sz val="13"/>
        <color indexed="8"/>
        <rFont val="Times New Roman"/>
        <family val="1"/>
        <charset val="204"/>
      </rPr>
      <t>КОМПЛЕКСНИЙ РЕМОНТ ПРИБУДИНКОВОЇ ТЕРИТОРIЇ ЗА АДРЕСОЮ: ПРОСП. ПАВЛА ТИЧИНИ, 28-Б</t>
    </r>
  </si>
  <si>
    <r>
      <t xml:space="preserve">ПАТ "АК "Київводоканал"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</si>
  <si>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СВКП "Київводфонд"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</si>
  <si>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</si>
  <si>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субвенція з державного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  </r>
  </si>
  <si>
    <t>Поховання одиноких та громадян, осіб без певного місця проживання</t>
  </si>
  <si>
    <t>Ліквідація РБУ</t>
  </si>
  <si>
    <r>
      <t xml:space="preserve">КК "КП АТП -2737"
</t>
    </r>
    <r>
      <rPr>
        <i/>
        <sz val="13"/>
        <rFont val="Times New Roman"/>
        <family val="1"/>
        <charset val="204"/>
      </rPr>
      <t>ліквідація підприємства</t>
    </r>
  </si>
  <si>
    <r>
      <t xml:space="preserve">КП "Київжитлоспецексплуатація"
</t>
    </r>
    <r>
      <rPr>
        <i/>
        <sz val="13"/>
        <rFont val="Times New Roman"/>
        <family val="1"/>
        <charset val="204"/>
      </rPr>
      <t>Капітальний ремонт центрів комунального сервісу (погашення заборгованості за 2017 рік)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</si>
  <si>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</si>
  <si>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РС СКП "Київський крематорій"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</si>
  <si>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</si>
  <si>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ПАТ "Киїівгаз"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</si>
  <si>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ПрАТ "Київспецтранс"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</si>
  <si>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Державний історико-меморіальний Лук'янівський заповідник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</si>
  <si>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РС СКП "Спецкомбінат ПКПО"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</si>
  <si>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"Київжитлоспецексплуатація"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</si>
  <si>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"Київкомунсервіс"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</si>
  <si>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"Київтеплоенерго"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</si>
  <si>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 Група впровадження проекту з енергозбереження в адміністративних і громадських будівлях м. Києва"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</si>
  <si>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 Група впровадження проекту з енергозбереження в адміністративних і громадських будівлях м. Києва"
</t>
    </r>
    <r>
      <rPr>
        <i/>
        <sz val="13"/>
        <color indexed="8"/>
        <rFont val="Times New Roman"/>
        <family val="1"/>
        <charset val="204"/>
      </rPr>
      <t>Здійснення заходів з реалізації проектів енергозбереження, Аналіз та облік енергоспоживання в комплексі з відновленням модульних індивідуальних теплових пунктів, Енергетичні обстеження установ бюджетної сфери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</si>
  <si>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Поповнення статутного капіталу КП "Київтеплоенерго"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</si>
  <si>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Придбання малогабаритної техніки для ЖЕО</t>
    </r>
  </si>
  <si>
    <r>
      <t xml:space="preserve">Державний історико-меморіальний Лук'янівський заповідник
</t>
    </r>
    <r>
      <rPr>
        <i/>
        <sz val="13"/>
        <rFont val="Times New Roman"/>
        <family val="1"/>
        <charset val="204"/>
      </rPr>
      <t>Придбання мпредметів довгострокового користування</t>
    </r>
  </si>
  <si>
    <r>
      <t xml:space="preserve">КП "Київжитлоспецексплуатація"
</t>
    </r>
    <r>
      <rPr>
        <i/>
        <sz val="13"/>
        <rFont val="Times New Roman"/>
        <family val="1"/>
        <charset val="204"/>
      </rPr>
      <t>Встановлення підземних контейнерів</t>
    </r>
  </si>
  <si>
    <r>
      <t xml:space="preserve">КП "Київкомунсервіс"
</t>
    </r>
    <r>
      <rPr>
        <i/>
        <sz val="13"/>
        <rFont val="Times New Roman"/>
        <family val="1"/>
        <charset val="204"/>
      </rPr>
      <t>Встановлення підземних контейнерів</t>
    </r>
  </si>
  <si>
    <r>
      <t xml:space="preserve">РС СКП "Спецкомбінат ПКПО"
</t>
    </r>
    <r>
      <rPr>
        <i/>
        <sz val="13"/>
        <rFont val="Times New Roman"/>
        <family val="1"/>
        <charset val="204"/>
      </rPr>
      <t>Придбання контейнерів для сміття</t>
    </r>
  </si>
  <si>
    <r>
      <t xml:space="preserve">СВКП "Київводфонд"
</t>
    </r>
    <r>
      <rPr>
        <i/>
        <sz val="13"/>
        <rFont val="Times New Roman"/>
        <family val="1"/>
        <charset val="204"/>
      </rPr>
      <t>Придбання обладнання для бюветних комплексів і фонтанів</t>
    </r>
  </si>
  <si>
    <r>
      <t xml:space="preserve">ПАТ "Київспецтранс"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</si>
  <si>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"Водно-інформаційний центр"
</t>
    </r>
    <r>
      <rPr>
        <i/>
        <sz val="13"/>
        <color indexed="8"/>
        <rFont val="Times New Roman"/>
        <family val="1"/>
        <charset val="204"/>
      </rPr>
      <t>Утримання музею води та капітальний ремонт будівель</t>
    </r>
  </si>
  <si>
    <r>
      <t xml:space="preserve">КП "Київкомунсервіс"
</t>
    </r>
    <r>
      <rPr>
        <i/>
        <sz val="13"/>
        <rFont val="Times New Roman"/>
        <family val="1"/>
        <charset val="204"/>
      </rPr>
      <t>придбання контейнерів за рахунок природоохоронного фонду</t>
    </r>
  </si>
  <si>
    <t>Разом по КПКВК 1218861</t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</si>
  <si>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Придбання спецтехніки для КП</t>
    </r>
  </si>
  <si>
    <t>Реалізація громадського проекту №1150 "Куй пластик, не відходячи від каси"</t>
  </si>
  <si>
    <r>
      <t xml:space="preserve">КП "Інженерний центр"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</si>
  <si>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"Дирекція будівництва шляхово-транспортних споруд м.Києва"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</si>
  <si>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"Київбудреконструкція"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</si>
  <si>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t>1219770 - Інші субвенції</t>
  </si>
  <si>
    <r>
      <t xml:space="preserve">КП " Київтеплоенерго"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</si>
  <si>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субвенції Підгірцівській сільській раді та Ходосовській сільській раді</t>
    </r>
  </si>
  <si>
    <t>1216013 -Забезпечення діяльності водопровідно-каналізаційного господарства</t>
  </si>
  <si>
    <t>1216083 -  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</si>
  <si>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Разом по КПКВК 1216083</t>
  </si>
  <si>
    <t>1217670 - Внески до статутного капіталу суб’єктів господарювання</t>
  </si>
  <si>
    <r>
      <t xml:space="preserve">КП "Київтеплоенерго"                                                 </t>
    </r>
    <r>
      <rPr>
        <i/>
        <sz val="13"/>
        <color indexed="8"/>
        <rFont val="Times New Roman"/>
        <family val="1"/>
        <charset val="204"/>
      </rPr>
      <t>Внески до статутного капіталу суб’єктів господарювання</t>
    </r>
  </si>
  <si>
    <t>Утилізація шкідливих відході</t>
  </si>
  <si>
    <t xml:space="preserve">КП "Київкомунсервіс"                                                </t>
  </si>
  <si>
    <t>РЕАЛІЗАЦІЯ ГРОМАДЬКОГО ПРОЕКТУ №548 "Приймання ліків/використання медичних інструментів для утилізації"</t>
  </si>
  <si>
    <r>
      <t xml:space="preserve">Департамент житлово-комунальної інфраструктури ВО КМР (КМДА)                                                                   </t>
    </r>
    <r>
      <rPr>
        <i/>
        <sz val="13"/>
        <color indexed="8"/>
        <rFont val="Times New Roman"/>
        <family val="1"/>
        <charset val="204"/>
      </rPr>
      <t xml:space="preserve">Розробка наукових робіт         </t>
    </r>
    <r>
      <rPr>
        <sz val="13"/>
        <color indexed="8"/>
        <rFont val="Times New Roman"/>
        <family val="1"/>
        <charset val="204"/>
      </rPr>
      <t xml:space="preserve">                                                  
</t>
    </r>
  </si>
  <si>
    <r>
      <t xml:space="preserve">ПАТ "АК "Київводоканал"                                                </t>
    </r>
    <r>
      <rPr>
        <i/>
        <sz val="11"/>
        <color indexed="8"/>
        <rFont val="Times New Roman"/>
        <family val="1"/>
        <charset val="204"/>
      </rPr>
      <t xml:space="preserve">ПРОВЕДЕННЯ ЕКСПЕРИМЕНТУ З "ВПРОВАДЖЕННЯ СИСТЕМИ ЗАХИСТУ ВІД КОРОДУВАННЯ ТРУБОПРОВОДІВ У ВОДОПРОВІДНИХ МЕРЕЖАХ ЖИТЛОВОГО МАСИВУ ОБОЛОНЬ У ОБОЛОНСЬКОМУ РАЙОНІ М. КИЄВА" </t>
    </r>
  </si>
  <si>
    <r>
      <t xml:space="preserve">КП "Київжитлоспецексплуатація"                     </t>
    </r>
    <r>
      <rPr>
        <i/>
        <sz val="11"/>
        <color indexed="8"/>
        <rFont val="Times New Roman"/>
        <family val="1"/>
        <charset val="204"/>
      </rPr>
      <t>ВСТАНОВЛЕННЯ ПІДЗЕМНИХ КОНТЕЙНЕРІВ</t>
    </r>
  </si>
  <si>
    <r>
      <t xml:space="preserve">ПрАТ "Київспецтранс"                                             </t>
    </r>
    <r>
      <rPr>
        <i/>
        <sz val="11"/>
        <color indexed="8"/>
        <rFont val="Times New Roman"/>
        <family val="1"/>
        <charset val="204"/>
      </rPr>
      <t xml:space="preserve">КАПІТАЛЬНИЙ РЕМОНТ АВТОДОРОГИ ВІД С. ХОДОСІВКА ДО ПОЛІГОНУ ТВЕРДИХ ПОБУТОВИХ ВІДХОДІВ №5 В С. ПІДГІРЦІ </t>
    </r>
    <r>
      <rPr>
        <sz val="13"/>
        <color indexed="8"/>
        <rFont val="Times New Roman"/>
        <family val="1"/>
        <charset val="204"/>
      </rPr>
      <t xml:space="preserve">
</t>
    </r>
  </si>
  <si>
    <r>
      <t xml:space="preserve">
</t>
    </r>
    <r>
      <rPr>
        <i/>
        <sz val="13"/>
        <color indexed="8"/>
        <rFont val="Times New Roman"/>
        <family val="1"/>
        <charset val="204"/>
      </rPr>
      <t>Обслуговування кредитної угоди НЕФКО</t>
    </r>
  </si>
  <si>
    <t>КП " Група впровадження проекту з енергозбереження в адміністративних і громадських будівлях м. Києва"</t>
  </si>
  <si>
    <t>Громадський проект №495 "Smart REX – Розумний факультет"</t>
  </si>
  <si>
    <t>Напрям використання коштів</t>
  </si>
  <si>
    <t>% виконання плану</t>
  </si>
  <si>
    <t> у тому числі:</t>
  </si>
  <si>
    <t xml:space="preserve">благоустрій об'єктів галузі комунального господарства </t>
  </si>
  <si>
    <t xml:space="preserve">експлуатація та технічне забезпечення об’єктів житлово-комунального господарства </t>
  </si>
  <si>
    <t xml:space="preserve">заходи з енергозбереження </t>
  </si>
  <si>
    <t>поховання пільгових категорій населення</t>
  </si>
  <si>
    <t>капітальні вкладення (реалізація об'єктів Програми соціального і економічного розвитку м. Києва)</t>
  </si>
  <si>
    <t>утримання апарату управління</t>
  </si>
  <si>
    <t xml:space="preserve">внески до статутного фонду </t>
  </si>
  <si>
    <t xml:space="preserve">КП «Київтеплоенерго» </t>
  </si>
  <si>
    <t>інші видатки</t>
  </si>
  <si>
    <t xml:space="preserve">КП "Київжитлоспецексплуатація" </t>
  </si>
  <si>
    <t>ВСЬОГО:</t>
  </si>
  <si>
    <t>КП " Київтеплоенерго"</t>
  </si>
  <si>
    <t xml:space="preserve">ПАТ "АК "Київводоканал"           </t>
  </si>
  <si>
    <t>Державний історико-меморіальний Лук'янівський заповідник</t>
  </si>
  <si>
    <t>КП "Водно-інформаційний центр"</t>
  </si>
  <si>
    <t>КП " Спеціалізоване управління произсувних підземних робіт"</t>
  </si>
  <si>
    <t>РС СКП "Київський крематорій"</t>
  </si>
  <si>
    <t>СВКП "Київводфонд"</t>
  </si>
  <si>
    <t>ПАТ "Киїівгаз"</t>
  </si>
  <si>
    <t>КП "Дирекція будівництва шляхово-транспортних споруд м.Києва"</t>
  </si>
  <si>
    <t xml:space="preserve">1218861  - Надання бюджетних позичок суб'єктам господарювання </t>
  </si>
  <si>
    <t>Профінансовано станом на 31.01.2020  
тис. грн</t>
  </si>
  <si>
    <t>Фактично 
освоено коштів
станом на 
31.01.2020
тис.грн.</t>
  </si>
  <si>
    <r>
      <t xml:space="preserve">КП  з утримання та експлуатацІї житлового фонду спеціального призначення  "Спецжитлофонд"                             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</si>
  <si>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t>1217330 - Будівництво інших об'єктів комунальної власності</t>
  </si>
  <si>
    <t>Разом по КПКВК 1217330</t>
  </si>
  <si>
    <r>
      <t xml:space="preserve">КП " Київтеплоенерго"
</t>
    </r>
    <r>
      <rPr>
        <i/>
        <sz val="11"/>
        <color indexed="8"/>
        <rFont val="Times New Roman"/>
        <family val="1"/>
        <charset val="204"/>
      </rPr>
      <t>КАПIТАЛЬНИЙ РЕМОНТ ТЕПЛОВИХ МЕРЕЖ</t>
    </r>
  </si>
  <si>
    <r>
      <t xml:space="preserve">Департамент житлово-комунальної інфраструктури ВО КМР (КМДА)                                                             
</t>
    </r>
    <r>
      <rPr>
        <i/>
        <sz val="11"/>
        <color indexed="8"/>
        <rFont val="Times New Roman"/>
        <family val="1"/>
        <charset val="204"/>
      </rPr>
      <t>РОЗРОБЛЕННЯ ПЛАНУ УПРАВЛІННЯ ВІДХОДАМИ В МІСТІ КИЄВІ ДО 2030 РОКУ 
(</t>
    </r>
    <r>
      <rPr>
        <sz val="13"/>
        <color indexed="8"/>
        <rFont val="Times New Roman"/>
        <family val="1"/>
        <charset val="204"/>
      </rPr>
      <t xml:space="preserve">Розробка наукових робіт)                                                           
</t>
    </r>
  </si>
  <si>
    <r>
      <rPr>
        <u/>
        <sz val="13"/>
        <color indexed="8"/>
        <rFont val="Times New Roman"/>
        <family val="1"/>
        <charset val="204"/>
      </rPr>
      <t>Нерозподілені кошти на рахунку ДЖКІ:</t>
    </r>
    <r>
      <rPr>
        <sz val="13"/>
        <color indexed="8"/>
        <rFont val="Times New Roman"/>
        <family val="1"/>
        <charset val="204"/>
      </rPr>
      <t xml:space="preserve">
</t>
    </r>
    <r>
      <rPr>
        <i/>
        <sz val="13"/>
        <color indexed="8"/>
        <rFont val="Times New Roman"/>
        <family val="1"/>
        <charset val="204"/>
      </rPr>
      <t>КП ДБШТ - 94000,0 тис. грн (Південно-Західний колектор - 50000,0 тис. грн, Ново-Дарницький - 44000,0 тис.грн)
ПрАТ Київспецтранс - 11627,68 тис. грн. - дамби мулових полів</t>
    </r>
  </si>
  <si>
    <r>
      <t xml:space="preserve">КП з питань будівництва житлових будинків "Житлоінвестбуд-УКБ"                                                 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</si>
  <si>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t>КП з питань будівництва житлових будинків "Житлоінвестбуд-УКБ"</t>
  </si>
  <si>
    <t>КП  з утримання та експлуатацІї житлового фонду спеціального призначення  "Спецжитлофонд"</t>
  </si>
  <si>
    <r>
      <t xml:space="preserve">КП "Київжитлоспецексплуатація"                                           
</t>
    </r>
    <r>
      <rPr>
        <i/>
        <sz val="11"/>
        <color indexed="8"/>
        <rFont val="Times New Roman"/>
        <family val="1"/>
        <charset val="204"/>
      </rPr>
      <t>КАПРЕМОНТ ОБ'ЄКТІВ ЖИТЛОВОГО ФОНДУ</t>
    </r>
  </si>
  <si>
    <r>
      <t xml:space="preserve">Державний історико-меморіальний Лук'янівський заповідник
</t>
    </r>
    <r>
      <rPr>
        <i/>
        <sz val="13"/>
        <rFont val="Times New Roman"/>
        <family val="1"/>
        <charset val="204"/>
      </rPr>
      <t>Утримання міських кладовищ та капітальний ремонт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</si>
  <si>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Відшкодування частини кредитів, отриманих ОСББ та ЖБК на впровадження енергоефективних заходів</t>
    </r>
  </si>
  <si>
    <t>Примітка</t>
  </si>
  <si>
    <t>* За рахунок економії коштів подано про позиції щодо перерозподілу видатків загального фонду в межах загального обсягу у сумі 930,0 тис. грн. на поховання померлих від COVID-19</t>
  </si>
  <si>
    <t>* У зв'язку з передачею громадських вбиралень на баланс КП УЗН подано пропозиції щодо перерозподілу видатків загального фонду на РДА у сумі 1360,4 тис. грн.
** У зв’язку з тривалим процесом передачі електричних мереж та перенесенням строків їх обслуговування подано пропозиції щодо зменшення видатків щагального фонду у сумі 60000,0 тис. грн.</t>
  </si>
  <si>
    <t>у розрізі одержувачів бюджетних коштів:</t>
  </si>
  <si>
    <t>у розрізі кодів програмної класифікації видатків:</t>
  </si>
  <si>
    <t>БЛАГОУСТРІЙ  ПРИБУДИНКОВОЇ  ТЕРИТОРІЇ Проспект Тичини Павла, 16/2</t>
  </si>
  <si>
    <t>КАПІТАЛЬНИЙ РЕМОНТ ФАСАДІВ ЖБ Проспект Тичини Павла, 6</t>
  </si>
  <si>
    <t>Загальний обсяг видатків з бюджету м. Києва</t>
  </si>
  <si>
    <t>План на 2020 рік, тис. грн.</t>
  </si>
  <si>
    <t>Інформація 
Департаменту житлово-комунальної інфраструктури виконавчого органу Київської міської ради (Київської міської державної адміністрації) про виконання бюджету станом на 31.08.2020</t>
  </si>
  <si>
    <t>Профінансовано станом на 31.08.2020, тис. грн.</t>
  </si>
  <si>
    <t>Профінансовано станом на 31.08.2020  
тис. грн</t>
  </si>
  <si>
    <t>Фактично 
освоено коштів
станом на 
31.08.2020
тис.грн.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</si>
</sst>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25" x14ac:knownFonts="1">
    <font>
      <sz val="11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sz val="8"/>
      <name val="Calibri"/>
      <family val="2"/>
    </font>
    <font>
      <b/>
      <u/>
      <sz val="16"/>
      <color indexed="8"/>
      <name val="Times New Roman"/>
      <family val="1"/>
      <charset val="204"/>
    </font>
    <font>
      <b/>
      <sz val="13"/>
      <color theme="0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u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321CB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4" fontId="1" fillId="0" borderId="1" xfId="0" applyNumberFormat="1" applyFont="1" applyFill="1" applyBorder="1"/>
    <xf numFmtId="4" fontId="4" fillId="0" borderId="1" xfId="0" applyNumberFormat="1" applyFont="1" applyFill="1" applyBorder="1"/>
    <xf numFmtId="4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/>
    <xf numFmtId="4" fontId="9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4" fontId="11" fillId="0" borderId="1" xfId="0" applyNumberFormat="1" applyFont="1" applyFill="1" applyBorder="1"/>
    <xf numFmtId="4" fontId="10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/>
    <xf numFmtId="0" fontId="7" fillId="0" borderId="1" xfId="0" applyFont="1" applyFill="1" applyBorder="1" applyAlignment="1">
      <alignment wrapText="1"/>
    </xf>
    <xf numFmtId="4" fontId="7" fillId="0" borderId="1" xfId="0" applyNumberFormat="1" applyFont="1" applyFill="1" applyBorder="1"/>
    <xf numFmtId="0" fontId="7" fillId="0" borderId="0" xfId="0" applyFont="1" applyFill="1"/>
    <xf numFmtId="0" fontId="9" fillId="0" borderId="1" xfId="0" applyFont="1" applyFill="1" applyBorder="1" applyAlignment="1">
      <alignment wrapText="1"/>
    </xf>
    <xf numFmtId="4" fontId="12" fillId="0" borderId="1" xfId="0" applyNumberFormat="1" applyFont="1" applyFill="1" applyBorder="1"/>
    <xf numFmtId="0" fontId="4" fillId="0" borderId="0" xfId="0" applyFont="1"/>
    <xf numFmtId="0" fontId="4" fillId="0" borderId="1" xfId="0" applyFont="1" applyFill="1" applyBorder="1" applyAlignment="1">
      <alignment wrapText="1"/>
    </xf>
    <xf numFmtId="4" fontId="8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/>
    <xf numFmtId="0" fontId="1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0" fontId="1" fillId="3" borderId="0" xfId="0" applyFont="1" applyFill="1"/>
    <xf numFmtId="0" fontId="1" fillId="4" borderId="0" xfId="0" applyFont="1" applyFill="1"/>
    <xf numFmtId="0" fontId="1" fillId="2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1" fillId="8" borderId="0" xfId="0" applyFont="1" applyFill="1"/>
    <xf numFmtId="0" fontId="1" fillId="9" borderId="0" xfId="0" applyFont="1" applyFill="1"/>
    <xf numFmtId="0" fontId="4" fillId="0" borderId="4" xfId="0" applyFont="1" applyFill="1" applyBorder="1" applyAlignment="1">
      <alignment vertical="center" wrapText="1"/>
    </xf>
    <xf numFmtId="4" fontId="9" fillId="0" borderId="0" xfId="0" applyNumberFormat="1" applyFont="1" applyFill="1" applyBorder="1"/>
    <xf numFmtId="4" fontId="1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4" fontId="16" fillId="0" borderId="0" xfId="0" applyNumberFormat="1" applyFont="1" applyFill="1" applyBorder="1"/>
    <xf numFmtId="0" fontId="1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10" borderId="0" xfId="0" applyFont="1" applyFill="1"/>
    <xf numFmtId="166" fontId="4" fillId="0" borderId="1" xfId="0" applyNumberFormat="1" applyFont="1" applyFill="1" applyBorder="1"/>
    <xf numFmtId="4" fontId="4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0" fontId="1" fillId="0" borderId="1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vertical="center" wrapText="1"/>
    </xf>
    <xf numFmtId="0" fontId="18" fillId="0" borderId="0" xfId="0" applyFont="1" applyAlignment="1">
      <alignment horizontal="center" wrapText="1"/>
    </xf>
    <xf numFmtId="4" fontId="18" fillId="10" borderId="0" xfId="0" applyNumberFormat="1" applyFont="1" applyFill="1" applyAlignment="1">
      <alignment horizontal="center" wrapText="1"/>
    </xf>
    <xf numFmtId="0" fontId="18" fillId="10" borderId="0" xfId="0" applyFont="1" applyFill="1" applyAlignment="1">
      <alignment horizontal="center" wrapText="1"/>
    </xf>
    <xf numFmtId="4" fontId="19" fillId="10" borderId="0" xfId="0" applyNumberFormat="1" applyFont="1" applyFill="1" applyAlignment="1">
      <alignment horizontal="center" wrapText="1"/>
    </xf>
    <xf numFmtId="0" fontId="19" fillId="10" borderId="0" xfId="0" applyFont="1" applyFill="1" applyAlignment="1">
      <alignment horizontal="center" wrapText="1"/>
    </xf>
    <xf numFmtId="0" fontId="20" fillId="10" borderId="0" xfId="0" applyFont="1" applyFill="1" applyAlignment="1">
      <alignment horizontal="center" wrapText="1"/>
    </xf>
    <xf numFmtId="4" fontId="21" fillId="10" borderId="0" xfId="0" applyNumberFormat="1" applyFont="1" applyFill="1" applyAlignment="1">
      <alignment horizontal="center" wrapText="1"/>
    </xf>
    <xf numFmtId="0" fontId="18" fillId="2" borderId="0" xfId="0" applyFont="1" applyFill="1" applyAlignment="1">
      <alignment horizontal="center" wrapText="1"/>
    </xf>
    <xf numFmtId="4" fontId="18" fillId="0" borderId="0" xfId="0" applyNumberFormat="1" applyFont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10" borderId="0" xfId="0" applyFont="1" applyFill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vertical="top"/>
    </xf>
    <xf numFmtId="4" fontId="1" fillId="0" borderId="1" xfId="0" applyNumberFormat="1" applyFont="1" applyFill="1" applyBorder="1" applyAlignment="1">
      <alignment vertical="top"/>
    </xf>
    <xf numFmtId="4" fontId="9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wrapText="1"/>
    </xf>
    <xf numFmtId="4" fontId="20" fillId="0" borderId="1" xfId="0" applyNumberFormat="1" applyFont="1" applyFill="1" applyBorder="1"/>
    <xf numFmtId="0" fontId="20" fillId="3" borderId="0" xfId="0" applyFont="1" applyFill="1"/>
    <xf numFmtId="0" fontId="23" fillId="0" borderId="1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165" fontId="23" fillId="0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321CB"/>
      <color rgb="FF00CC00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1"/>
  <sheetViews>
    <sheetView tabSelected="1" view="pageBreakPreview" zoomScale="90" zoomScaleNormal="85" zoomScaleSheetLayoutView="90" zoomScalePageLayoutView="62" workbookViewId="0">
      <selection activeCell="A229" sqref="A229"/>
    </sheetView>
  </sheetViews>
  <sheetFormatPr defaultRowHeight="16.5" x14ac:dyDescent="0.25"/>
  <cols>
    <col min="1" max="1" width="62.5703125" style="44" customWidth="1"/>
    <col min="2" max="2" width="18.7109375" style="6" customWidth="1"/>
    <col min="3" max="3" width="22.28515625" style="6" customWidth="1"/>
    <col min="4" max="4" width="19.85546875" style="6" customWidth="1"/>
    <col min="5" max="5" width="14.85546875" style="6" customWidth="1"/>
    <col min="6" max="6" width="0.5703125" style="6" customWidth="1"/>
    <col min="7" max="7" width="18.7109375" style="60" customWidth="1"/>
    <col min="8" max="8" width="19.85546875" style="60" customWidth="1"/>
    <col min="9" max="9" width="20.7109375" style="60" customWidth="1"/>
    <col min="10" max="10" width="14" style="60" customWidth="1"/>
    <col min="11" max="11" width="40.5703125" style="63" hidden="1" customWidth="1"/>
    <col min="12" max="12" width="13.7109375" style="1" bestFit="1" customWidth="1"/>
    <col min="13" max="16384" width="9.140625" style="1"/>
  </cols>
  <sheetData>
    <row r="1" spans="1:10" ht="84" customHeight="1" x14ac:dyDescent="0.3">
      <c r="A1" s="102" t="s">
        <v>188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9.25" customHeight="1" x14ac:dyDescent="0.3">
      <c r="A2" s="50"/>
      <c r="B2" s="50"/>
      <c r="C2" s="50"/>
      <c r="D2" s="50"/>
      <c r="E2" s="50"/>
      <c r="F2" s="50"/>
      <c r="G2" s="50"/>
      <c r="H2" s="90"/>
      <c r="I2" s="50"/>
      <c r="J2" s="50"/>
    </row>
    <row r="3" spans="1:10" ht="81" hidden="1" customHeight="1" x14ac:dyDescent="0.25">
      <c r="A3" s="83" t="s">
        <v>141</v>
      </c>
      <c r="B3" s="84" t="s">
        <v>187</v>
      </c>
      <c r="C3" s="83" t="s">
        <v>189</v>
      </c>
      <c r="D3" s="83" t="s">
        <v>142</v>
      </c>
      <c r="E3" s="4"/>
      <c r="F3" s="4"/>
      <c r="G3" s="4"/>
      <c r="H3" s="4"/>
      <c r="I3" s="4"/>
      <c r="J3" s="4"/>
    </row>
    <row r="4" spans="1:10" ht="30.75" hidden="1" customHeight="1" x14ac:dyDescent="0.25">
      <c r="A4" s="85" t="s">
        <v>186</v>
      </c>
      <c r="B4" s="86">
        <f>(B190+G190)</f>
        <v>2709125.89</v>
      </c>
      <c r="C4" s="86">
        <f>(C190+H190)</f>
        <v>817633.47156999994</v>
      </c>
      <c r="D4" s="87">
        <f>C4/B4*100</f>
        <v>30.180711593657239</v>
      </c>
      <c r="E4" s="4"/>
      <c r="F4" s="4"/>
      <c r="G4" s="4"/>
      <c r="H4" s="4"/>
      <c r="I4" s="4"/>
      <c r="J4" s="4"/>
    </row>
    <row r="5" spans="1:10" ht="20.25" hidden="1" x14ac:dyDescent="0.25">
      <c r="A5" s="110" t="s">
        <v>143</v>
      </c>
      <c r="B5" s="110"/>
      <c r="C5" s="110"/>
      <c r="D5" s="110"/>
      <c r="E5" s="4"/>
      <c r="F5" s="4"/>
      <c r="G5" s="4"/>
      <c r="H5" s="4"/>
      <c r="I5" s="4"/>
      <c r="J5" s="4"/>
    </row>
    <row r="6" spans="1:10" ht="40.5" hidden="1" x14ac:dyDescent="0.25">
      <c r="A6" s="85" t="s">
        <v>144</v>
      </c>
      <c r="B6" s="86">
        <f>(B67+G67)</f>
        <v>378900.82000000007</v>
      </c>
      <c r="C6" s="86">
        <f>(C67+H67)</f>
        <v>133462.60845</v>
      </c>
      <c r="D6" s="87">
        <f t="shared" ref="D6:D14" si="0">C6/B6*100</f>
        <v>35.223626185343164</v>
      </c>
      <c r="E6" s="4"/>
      <c r="F6" s="4"/>
      <c r="G6" s="4"/>
      <c r="H6" s="4"/>
      <c r="I6" s="4"/>
      <c r="J6" s="4"/>
    </row>
    <row r="7" spans="1:10" ht="40.5" hidden="1" x14ac:dyDescent="0.25">
      <c r="A7" s="88" t="s">
        <v>145</v>
      </c>
      <c r="B7" s="86">
        <f>(G31+G34)</f>
        <v>427884.99</v>
      </c>
      <c r="C7" s="86">
        <f>(H31+H34+H53)</f>
        <v>126695.23999999999</v>
      </c>
      <c r="D7" s="87">
        <f t="shared" si="0"/>
        <v>29.609648144002431</v>
      </c>
      <c r="E7" s="4"/>
      <c r="F7" s="4"/>
      <c r="G7" s="4"/>
      <c r="H7" s="4"/>
      <c r="I7" s="4"/>
      <c r="J7" s="4"/>
    </row>
    <row r="8" spans="1:10" ht="20.25" hidden="1" x14ac:dyDescent="0.25">
      <c r="A8" s="88" t="s">
        <v>146</v>
      </c>
      <c r="B8" s="86">
        <f>B139</f>
        <v>18840</v>
      </c>
      <c r="C8" s="86">
        <f>C139</f>
        <v>8279.07</v>
      </c>
      <c r="D8" s="87">
        <f t="shared" si="0"/>
        <v>43.944108280254774</v>
      </c>
      <c r="E8" s="4"/>
      <c r="F8" s="4"/>
      <c r="G8" s="4"/>
      <c r="H8" s="4"/>
      <c r="I8" s="4"/>
      <c r="J8" s="4"/>
    </row>
    <row r="9" spans="1:10" ht="20.25" hidden="1" x14ac:dyDescent="0.25">
      <c r="A9" s="88" t="s">
        <v>147</v>
      </c>
      <c r="B9" s="86">
        <f>(B87+B23)</f>
        <v>11982.3</v>
      </c>
      <c r="C9" s="86">
        <f>(C87+C23)</f>
        <v>3534.9399999999996</v>
      </c>
      <c r="D9" s="87">
        <f t="shared" si="0"/>
        <v>29.501347821369851</v>
      </c>
      <c r="E9" s="4"/>
      <c r="F9" s="4"/>
      <c r="G9" s="4"/>
      <c r="H9" s="4"/>
      <c r="I9" s="4"/>
      <c r="J9" s="4"/>
    </row>
    <row r="10" spans="1:10" ht="60.75" hidden="1" x14ac:dyDescent="0.25">
      <c r="A10" s="88" t="s">
        <v>148</v>
      </c>
      <c r="B10" s="86">
        <f>(G172+G135+G132+G129+G124+G121+G112+G107+G80+G74+G71+G56)</f>
        <v>1768955.8</v>
      </c>
      <c r="C10" s="86">
        <f>(H172+H135+H132+H129+H124+H121+H112+H107+H80+H74+H71+H56)</f>
        <v>493197.01111999992</v>
      </c>
      <c r="D10" s="89">
        <f t="shared" si="0"/>
        <v>27.880685945912266</v>
      </c>
      <c r="E10" s="4"/>
      <c r="F10" s="4"/>
      <c r="G10" s="4"/>
      <c r="H10" s="4"/>
      <c r="I10" s="4"/>
      <c r="J10" s="4"/>
    </row>
    <row r="11" spans="1:10" ht="20.25" hidden="1" x14ac:dyDescent="0.25">
      <c r="A11" s="88" t="s">
        <v>149</v>
      </c>
      <c r="B11" s="86">
        <f>(B21+G21)</f>
        <v>42942.1</v>
      </c>
      <c r="C11" s="86">
        <f>(C21+H21)</f>
        <v>26142.691999999999</v>
      </c>
      <c r="D11" s="89">
        <f t="shared" si="0"/>
        <v>60.878932329811541</v>
      </c>
      <c r="E11" s="4"/>
      <c r="F11" s="4"/>
      <c r="G11" s="4"/>
      <c r="H11" s="4"/>
      <c r="I11" s="4"/>
      <c r="J11" s="4"/>
    </row>
    <row r="12" spans="1:10" ht="18.75" hidden="1" customHeight="1" x14ac:dyDescent="0.25">
      <c r="A12" s="88" t="s">
        <v>150</v>
      </c>
      <c r="B12" s="86">
        <f>G153/1000</f>
        <v>0</v>
      </c>
      <c r="C12" s="86">
        <f>H153/1000</f>
        <v>0</v>
      </c>
      <c r="D12" s="111" t="e">
        <f t="shared" si="0"/>
        <v>#DIV/0!</v>
      </c>
      <c r="E12" s="4"/>
      <c r="F12" s="4"/>
      <c r="G12" s="4"/>
      <c r="H12" s="4"/>
      <c r="I12" s="4"/>
      <c r="J12" s="4"/>
    </row>
    <row r="13" spans="1:10" ht="18.75" hidden="1" customHeight="1" x14ac:dyDescent="0.25">
      <c r="A13" s="88" t="s">
        <v>151</v>
      </c>
      <c r="B13" s="86"/>
      <c r="C13" s="86"/>
      <c r="D13" s="111" t="e">
        <f t="shared" si="0"/>
        <v>#DIV/0!</v>
      </c>
      <c r="E13" s="4"/>
      <c r="F13" s="4"/>
      <c r="G13" s="4"/>
      <c r="H13" s="4"/>
      <c r="I13" s="4"/>
      <c r="J13" s="4"/>
    </row>
    <row r="14" spans="1:10" ht="20.25" hidden="1" x14ac:dyDescent="0.25">
      <c r="A14" s="88" t="s">
        <v>152</v>
      </c>
      <c r="B14" s="86">
        <f>(B175+G175+B158+G158+B49+G49+G39)</f>
        <v>59619.88</v>
      </c>
      <c r="C14" s="86">
        <f>(C175+H175+C158+H158+C49+H49+H39)</f>
        <v>26321.91</v>
      </c>
      <c r="D14" s="89">
        <f t="shared" si="0"/>
        <v>44.149552129256215</v>
      </c>
      <c r="E14" s="4"/>
      <c r="F14" s="4"/>
      <c r="G14" s="4"/>
      <c r="H14" s="4"/>
      <c r="I14" s="4"/>
      <c r="J14" s="4"/>
    </row>
    <row r="15" spans="1:10" hidden="1" x14ac:dyDescent="0.25">
      <c r="A15" s="42"/>
      <c r="B15" s="43"/>
      <c r="C15" s="43"/>
      <c r="D15" s="43"/>
      <c r="E15" s="4"/>
      <c r="F15" s="4"/>
      <c r="G15" s="4"/>
      <c r="H15" s="4"/>
      <c r="I15" s="4"/>
      <c r="J15" s="4"/>
    </row>
    <row r="16" spans="1:10" x14ac:dyDescent="0.25">
      <c r="D16" s="6" t="s">
        <v>183</v>
      </c>
    </row>
    <row r="17" spans="1:11" ht="7.5" customHeight="1" x14ac:dyDescent="0.25"/>
    <row r="18" spans="1:11" x14ac:dyDescent="0.25">
      <c r="A18" s="104" t="s">
        <v>0</v>
      </c>
      <c r="B18" s="105" t="s">
        <v>1</v>
      </c>
      <c r="C18" s="105"/>
      <c r="D18" s="105"/>
      <c r="E18" s="105"/>
      <c r="F18" s="52"/>
      <c r="G18" s="106" t="s">
        <v>2</v>
      </c>
      <c r="H18" s="106"/>
      <c r="I18" s="106"/>
      <c r="J18" s="106"/>
      <c r="K18" s="91" t="s">
        <v>179</v>
      </c>
    </row>
    <row r="19" spans="1:11" ht="91.5" customHeight="1" x14ac:dyDescent="0.25">
      <c r="A19" s="104"/>
      <c r="B19" s="41" t="s">
        <v>10</v>
      </c>
      <c r="C19" s="49" t="s">
        <v>190</v>
      </c>
      <c r="D19" s="49" t="s">
        <v>191</v>
      </c>
      <c r="E19" s="41" t="s">
        <v>3</v>
      </c>
      <c r="F19" s="51"/>
      <c r="G19" s="59" t="s">
        <v>10</v>
      </c>
      <c r="H19" s="59" t="s">
        <v>190</v>
      </c>
      <c r="I19" s="59" t="s">
        <v>191</v>
      </c>
      <c r="J19" s="59" t="s">
        <v>3</v>
      </c>
      <c r="K19" s="92"/>
    </row>
    <row r="20" spans="1:11" ht="23.25" customHeight="1" x14ac:dyDescent="0.25">
      <c r="A20" s="107"/>
      <c r="B20" s="108"/>
      <c r="C20" s="108"/>
      <c r="D20" s="108"/>
      <c r="E20" s="108"/>
      <c r="F20" s="108"/>
      <c r="G20" s="108"/>
      <c r="H20" s="108"/>
      <c r="I20" s="108"/>
      <c r="J20" s="109"/>
    </row>
    <row r="21" spans="1:11" s="57" customFormat="1" ht="60" customHeight="1" x14ac:dyDescent="0.25">
      <c r="A21" s="8" t="s">
        <v>71</v>
      </c>
      <c r="B21" s="7">
        <v>42542.1</v>
      </c>
      <c r="C21" s="2">
        <v>26010.69</v>
      </c>
      <c r="D21" s="2">
        <v>24683.439999999999</v>
      </c>
      <c r="E21" s="2">
        <f>D21/B21*100</f>
        <v>58.021207227663886</v>
      </c>
      <c r="F21" s="2"/>
      <c r="G21" s="2">
        <v>400</v>
      </c>
      <c r="H21" s="2">
        <v>132.00200000000001</v>
      </c>
      <c r="I21" s="2">
        <f>132.002+449.26+38.77</f>
        <v>620.03199999999993</v>
      </c>
      <c r="J21" s="2">
        <f>I21/G21*100</f>
        <v>155.00799999999998</v>
      </c>
      <c r="K21" s="64"/>
    </row>
    <row r="22" spans="1:11" ht="21.75" customHeight="1" x14ac:dyDescent="0.25">
      <c r="A22" s="93" t="s">
        <v>15</v>
      </c>
      <c r="B22" s="94"/>
      <c r="C22" s="94"/>
      <c r="D22" s="94"/>
      <c r="E22" s="94"/>
      <c r="F22" s="94"/>
      <c r="G22" s="94"/>
      <c r="H22" s="94"/>
      <c r="I22" s="94"/>
      <c r="J22" s="95"/>
      <c r="K22" s="65"/>
    </row>
    <row r="23" spans="1:11" s="30" customFormat="1" ht="69.75" customHeight="1" x14ac:dyDescent="0.25">
      <c r="A23" s="8" t="s">
        <v>72</v>
      </c>
      <c r="B23" s="2">
        <v>10338.299999999999</v>
      </c>
      <c r="C23" s="2">
        <v>2522.39</v>
      </c>
      <c r="D23" s="2">
        <f>C23</f>
        <v>2522.39</v>
      </c>
      <c r="E23" s="2">
        <f>D23/B23*100</f>
        <v>24.398498786067343</v>
      </c>
      <c r="F23" s="2"/>
      <c r="G23" s="2"/>
      <c r="H23" s="2"/>
      <c r="I23" s="2"/>
      <c r="J23" s="2"/>
      <c r="K23" s="65"/>
    </row>
    <row r="24" spans="1:11" ht="21" customHeight="1" x14ac:dyDescent="0.25">
      <c r="A24" s="96" t="s">
        <v>16</v>
      </c>
      <c r="B24" s="97"/>
      <c r="C24" s="97"/>
      <c r="D24" s="97"/>
      <c r="E24" s="97"/>
      <c r="F24" s="97"/>
      <c r="G24" s="97"/>
      <c r="H24" s="97"/>
      <c r="I24" s="97"/>
      <c r="J24" s="98"/>
      <c r="K24" s="65"/>
    </row>
    <row r="25" spans="1:11" ht="38.25" hidden="1" customHeight="1" x14ac:dyDescent="0.25">
      <c r="A25" s="8" t="s">
        <v>14</v>
      </c>
      <c r="B25" s="2"/>
      <c r="C25" s="2"/>
      <c r="D25" s="2"/>
      <c r="E25" s="2"/>
      <c r="F25" s="2"/>
      <c r="G25" s="2"/>
      <c r="H25" s="2"/>
      <c r="I25" s="2"/>
      <c r="J25" s="2" t="e">
        <f t="shared" ref="J25:J31" si="1">I25/G25*100</f>
        <v>#DIV/0!</v>
      </c>
      <c r="K25" s="65"/>
    </row>
    <row r="26" spans="1:11" s="28" customFormat="1" ht="36" customHeight="1" x14ac:dyDescent="0.25">
      <c r="A26" s="8" t="s">
        <v>176</v>
      </c>
      <c r="B26" s="2"/>
      <c r="C26" s="2"/>
      <c r="D26" s="2"/>
      <c r="E26" s="2"/>
      <c r="F26" s="2"/>
      <c r="G26" s="2">
        <v>28000</v>
      </c>
      <c r="H26" s="2"/>
      <c r="I26" s="2">
        <f>H26</f>
        <v>0</v>
      </c>
      <c r="J26" s="2">
        <f t="shared" si="1"/>
        <v>0</v>
      </c>
      <c r="K26" s="65"/>
    </row>
    <row r="27" spans="1:11" s="82" customFormat="1" ht="36" hidden="1" customHeight="1" x14ac:dyDescent="0.25">
      <c r="A27" s="80" t="s">
        <v>185</v>
      </c>
      <c r="B27" s="81"/>
      <c r="C27" s="81"/>
      <c r="D27" s="81"/>
      <c r="E27" s="81"/>
      <c r="F27" s="81"/>
      <c r="G27" s="81"/>
      <c r="H27" s="81"/>
      <c r="I27" s="81"/>
      <c r="J27" s="81"/>
      <c r="K27" s="68"/>
    </row>
    <row r="28" spans="1:11" s="82" customFormat="1" ht="36" hidden="1" customHeight="1" x14ac:dyDescent="0.25">
      <c r="A28" s="80" t="s">
        <v>184</v>
      </c>
      <c r="B28" s="81"/>
      <c r="C28" s="81"/>
      <c r="D28" s="81"/>
      <c r="E28" s="81"/>
      <c r="F28" s="81"/>
      <c r="G28" s="81"/>
      <c r="H28" s="81"/>
      <c r="I28" s="81"/>
      <c r="J28" s="81"/>
      <c r="K28" s="68"/>
    </row>
    <row r="29" spans="1:11" s="29" customFormat="1" ht="69.75" customHeight="1" x14ac:dyDescent="0.25">
      <c r="A29" s="8" t="s">
        <v>73</v>
      </c>
      <c r="B29" s="2"/>
      <c r="C29" s="2"/>
      <c r="D29" s="2"/>
      <c r="E29" s="2"/>
      <c r="F29" s="2"/>
      <c r="G29" s="2">
        <v>70000</v>
      </c>
      <c r="H29" s="2">
        <v>3625.98</v>
      </c>
      <c r="I29" s="2">
        <v>2119.9012499999999</v>
      </c>
      <c r="J29" s="2">
        <f t="shared" si="1"/>
        <v>3.0284303571428568</v>
      </c>
      <c r="K29" s="65"/>
    </row>
    <row r="30" spans="1:11" s="31" customFormat="1" ht="91.5" customHeight="1" x14ac:dyDescent="0.25">
      <c r="A30" s="8" t="s">
        <v>74</v>
      </c>
      <c r="B30" s="2"/>
      <c r="C30" s="2"/>
      <c r="D30" s="2"/>
      <c r="E30" s="2"/>
      <c r="F30" s="2"/>
      <c r="G30" s="2">
        <v>150000</v>
      </c>
      <c r="H30" s="2">
        <v>48317.45</v>
      </c>
      <c r="I30" s="2">
        <v>47477.7</v>
      </c>
      <c r="J30" s="2">
        <f t="shared" si="1"/>
        <v>31.651799999999998</v>
      </c>
      <c r="K30" s="65"/>
    </row>
    <row r="31" spans="1:11" ht="26.25" customHeight="1" x14ac:dyDescent="0.25">
      <c r="A31" s="20" t="s">
        <v>17</v>
      </c>
      <c r="B31" s="21"/>
      <c r="C31" s="21"/>
      <c r="D31" s="21"/>
      <c r="E31" s="21"/>
      <c r="F31" s="21"/>
      <c r="G31" s="3">
        <f>SUM(G25:G30)</f>
        <v>248000</v>
      </c>
      <c r="H31" s="3">
        <f>SUM(H25:H30)</f>
        <v>51943.43</v>
      </c>
      <c r="I31" s="3">
        <f>SUM(I25:I30)</f>
        <v>49597.60125</v>
      </c>
      <c r="J31" s="3">
        <f t="shared" si="1"/>
        <v>19.999032762096775</v>
      </c>
      <c r="K31" s="64"/>
    </row>
    <row r="32" spans="1:11" ht="23.25" customHeight="1" x14ac:dyDescent="0.25">
      <c r="A32" s="93" t="s">
        <v>18</v>
      </c>
      <c r="B32" s="94"/>
      <c r="C32" s="94"/>
      <c r="D32" s="94"/>
      <c r="E32" s="94"/>
      <c r="F32" s="94"/>
      <c r="G32" s="94"/>
      <c r="H32" s="94"/>
      <c r="I32" s="94"/>
      <c r="J32" s="95"/>
      <c r="K32" s="65"/>
    </row>
    <row r="33" spans="1:11" s="32" customFormat="1" ht="41.25" customHeight="1" x14ac:dyDescent="0.25">
      <c r="A33" s="8" t="s">
        <v>170</v>
      </c>
      <c r="B33" s="2"/>
      <c r="C33" s="2"/>
      <c r="D33" s="2"/>
      <c r="E33" s="2"/>
      <c r="F33" s="2"/>
      <c r="G33" s="2">
        <v>179884.99</v>
      </c>
      <c r="H33" s="2">
        <v>74751.81</v>
      </c>
      <c r="I33" s="2">
        <v>70387.17</v>
      </c>
      <c r="J33" s="2">
        <f>I33/G33*100</f>
        <v>39.128984580647888</v>
      </c>
      <c r="K33" s="65"/>
    </row>
    <row r="34" spans="1:11" ht="33" customHeight="1" x14ac:dyDescent="0.25">
      <c r="A34" s="20" t="s">
        <v>19</v>
      </c>
      <c r="B34" s="2"/>
      <c r="C34" s="2"/>
      <c r="D34" s="2"/>
      <c r="E34" s="2"/>
      <c r="F34" s="2"/>
      <c r="G34" s="3">
        <f>G33</f>
        <v>179884.99</v>
      </c>
      <c r="H34" s="3">
        <f t="shared" ref="H34:I34" si="2">H33</f>
        <v>74751.81</v>
      </c>
      <c r="I34" s="3">
        <f t="shared" si="2"/>
        <v>70387.17</v>
      </c>
      <c r="J34" s="3">
        <f>I34/G34*100</f>
        <v>39.128984580647888</v>
      </c>
      <c r="K34" s="64"/>
    </row>
    <row r="35" spans="1:11" ht="22.5" customHeight="1" x14ac:dyDescent="0.25">
      <c r="A35" s="93" t="s">
        <v>126</v>
      </c>
      <c r="B35" s="94"/>
      <c r="C35" s="94"/>
      <c r="D35" s="94"/>
      <c r="E35" s="94"/>
      <c r="F35" s="94"/>
      <c r="G35" s="94"/>
      <c r="H35" s="94"/>
      <c r="I35" s="94"/>
      <c r="J35" s="95"/>
      <c r="K35" s="65"/>
    </row>
    <row r="36" spans="1:11" ht="54" hidden="1" customHeight="1" x14ac:dyDescent="0.25">
      <c r="A36" s="8" t="s">
        <v>118</v>
      </c>
      <c r="B36" s="7"/>
      <c r="C36" s="7"/>
      <c r="D36" s="7"/>
      <c r="E36" s="2"/>
      <c r="F36" s="2"/>
      <c r="G36" s="2"/>
      <c r="H36" s="2"/>
      <c r="I36" s="2"/>
      <c r="J36" s="2" t="e">
        <f>I36/G36*100</f>
        <v>#DIV/0!</v>
      </c>
      <c r="K36" s="65"/>
    </row>
    <row r="37" spans="1:11" s="33" customFormat="1" ht="77.25" customHeight="1" x14ac:dyDescent="0.25">
      <c r="A37" s="8" t="s">
        <v>135</v>
      </c>
      <c r="B37" s="7"/>
      <c r="C37" s="7"/>
      <c r="D37" s="7"/>
      <c r="E37" s="2"/>
      <c r="F37" s="2"/>
      <c r="G37" s="2">
        <v>600</v>
      </c>
      <c r="H37" s="2">
        <v>0</v>
      </c>
      <c r="I37" s="2">
        <v>0</v>
      </c>
      <c r="J37" s="2">
        <f>I37/G37*100</f>
        <v>0</v>
      </c>
      <c r="K37" s="65"/>
    </row>
    <row r="38" spans="1:11" s="30" customFormat="1" ht="69" hidden="1" customHeight="1" x14ac:dyDescent="0.25">
      <c r="A38" s="8" t="s">
        <v>134</v>
      </c>
      <c r="B38" s="7"/>
      <c r="C38" s="7"/>
      <c r="D38" s="7"/>
      <c r="E38" s="2"/>
      <c r="F38" s="2"/>
      <c r="G38" s="2"/>
      <c r="H38" s="2"/>
      <c r="I38" s="2">
        <v>239.4</v>
      </c>
      <c r="J38" s="2" t="e">
        <f>I38/G38*100</f>
        <v>#DIV/0!</v>
      </c>
      <c r="K38" s="65"/>
    </row>
    <row r="39" spans="1:11" s="19" customFormat="1" ht="23.25" customHeight="1" x14ac:dyDescent="0.25">
      <c r="A39" s="20" t="s">
        <v>20</v>
      </c>
      <c r="B39" s="18"/>
      <c r="C39" s="18"/>
      <c r="D39" s="18"/>
      <c r="E39" s="3"/>
      <c r="F39" s="3"/>
      <c r="G39" s="3">
        <f>G37+G38</f>
        <v>600</v>
      </c>
      <c r="H39" s="3">
        <f t="shared" ref="H39" si="3">H37+H38</f>
        <v>0</v>
      </c>
      <c r="I39" s="3">
        <v>0</v>
      </c>
      <c r="J39" s="2">
        <f>I39/G39*100</f>
        <v>0</v>
      </c>
      <c r="K39" s="66"/>
    </row>
    <row r="40" spans="1:11" ht="21.75" customHeight="1" x14ac:dyDescent="0.25">
      <c r="A40" s="93" t="s">
        <v>21</v>
      </c>
      <c r="B40" s="94"/>
      <c r="C40" s="94"/>
      <c r="D40" s="94"/>
      <c r="E40" s="94"/>
      <c r="F40" s="94"/>
      <c r="G40" s="94"/>
      <c r="H40" s="94"/>
      <c r="I40" s="94"/>
      <c r="J40" s="95"/>
      <c r="K40" s="65"/>
    </row>
    <row r="41" spans="1:11" ht="17.25" hidden="1" customHeight="1" x14ac:dyDescent="0.25">
      <c r="A41" s="8" t="s">
        <v>132</v>
      </c>
      <c r="B41" s="7"/>
      <c r="C41" s="7"/>
      <c r="D41" s="7"/>
      <c r="E41" s="2"/>
      <c r="F41" s="2"/>
      <c r="G41" s="2"/>
      <c r="H41" s="2"/>
      <c r="I41" s="2"/>
      <c r="J41" s="2" t="e">
        <f>I41/G41*100</f>
        <v>#DIV/0!</v>
      </c>
      <c r="K41" s="65"/>
    </row>
    <row r="42" spans="1:11" ht="20.25" hidden="1" customHeight="1" x14ac:dyDescent="0.25">
      <c r="A42" s="22" t="s">
        <v>131</v>
      </c>
      <c r="B42" s="7"/>
      <c r="C42" s="7"/>
      <c r="D42" s="7"/>
      <c r="E42" s="2"/>
      <c r="F42" s="2"/>
      <c r="G42" s="2"/>
      <c r="H42" s="2"/>
      <c r="I42" s="2"/>
      <c r="J42" s="2"/>
      <c r="K42" s="65"/>
    </row>
    <row r="43" spans="1:11" ht="49.5" hidden="1" customHeight="1" x14ac:dyDescent="0.25">
      <c r="A43" s="22" t="s">
        <v>133</v>
      </c>
      <c r="B43" s="7"/>
      <c r="C43" s="7"/>
      <c r="D43" s="7"/>
      <c r="E43" s="2"/>
      <c r="F43" s="2"/>
      <c r="G43" s="2"/>
      <c r="H43" s="2"/>
      <c r="I43" s="2"/>
      <c r="J43" s="2"/>
      <c r="K43" s="65"/>
    </row>
    <row r="44" spans="1:11" ht="48.75" hidden="1" customHeight="1" x14ac:dyDescent="0.25">
      <c r="A44" s="22" t="s">
        <v>75</v>
      </c>
      <c r="B44" s="9"/>
      <c r="C44" s="9"/>
      <c r="D44" s="9"/>
      <c r="E44" s="2" t="e">
        <f t="shared" ref="E44:E49" si="4">D44/B44*100</f>
        <v>#DIV/0!</v>
      </c>
      <c r="F44" s="2"/>
      <c r="G44" s="10"/>
      <c r="H44" s="10"/>
      <c r="I44" s="10"/>
      <c r="J44" s="2" t="e">
        <f t="shared" ref="J44:J48" si="5">I44/G44*100</f>
        <v>#DIV/0!</v>
      </c>
      <c r="K44" s="65"/>
    </row>
    <row r="45" spans="1:11" ht="36.75" hidden="1" customHeight="1" x14ac:dyDescent="0.25">
      <c r="A45" s="22" t="s">
        <v>119</v>
      </c>
      <c r="B45" s="9"/>
      <c r="C45" s="10"/>
      <c r="D45" s="10"/>
      <c r="E45" s="2"/>
      <c r="F45" s="2"/>
      <c r="G45" s="2"/>
      <c r="H45" s="10"/>
      <c r="I45" s="10"/>
      <c r="J45" s="2" t="e">
        <f t="shared" si="5"/>
        <v>#DIV/0!</v>
      </c>
      <c r="K45" s="65"/>
    </row>
    <row r="46" spans="1:11" ht="36" hidden="1" customHeight="1" x14ac:dyDescent="0.25">
      <c r="A46" s="8" t="s">
        <v>76</v>
      </c>
      <c r="B46" s="7"/>
      <c r="C46" s="2"/>
      <c r="D46" s="2"/>
      <c r="E46" s="2" t="e">
        <f t="shared" si="4"/>
        <v>#DIV/0!</v>
      </c>
      <c r="F46" s="2"/>
      <c r="G46" s="2"/>
      <c r="H46" s="2"/>
      <c r="I46" s="2"/>
      <c r="J46" s="2" t="e">
        <f t="shared" si="5"/>
        <v>#DIV/0!</v>
      </c>
      <c r="K46" s="65"/>
    </row>
    <row r="47" spans="1:11" s="30" customFormat="1" ht="64.5" customHeight="1" x14ac:dyDescent="0.25">
      <c r="A47" s="56" t="s">
        <v>171</v>
      </c>
      <c r="B47" s="7">
        <v>4397</v>
      </c>
      <c r="C47" s="2">
        <v>400</v>
      </c>
      <c r="D47" s="2">
        <f>C47</f>
        <v>400</v>
      </c>
      <c r="E47" s="2">
        <f t="shared" si="4"/>
        <v>9.0971116670457128</v>
      </c>
      <c r="F47" s="2"/>
      <c r="G47" s="2"/>
      <c r="H47" s="2"/>
      <c r="I47" s="2"/>
      <c r="J47" s="2"/>
      <c r="K47" s="65"/>
    </row>
    <row r="48" spans="1:11" s="30" customFormat="1" ht="32.25" hidden="1" customHeight="1" x14ac:dyDescent="0.25">
      <c r="A48" s="8" t="s">
        <v>136</v>
      </c>
      <c r="B48" s="7"/>
      <c r="C48" s="2"/>
      <c r="D48" s="2"/>
      <c r="E48" s="2"/>
      <c r="F48" s="2"/>
      <c r="G48" s="2">
        <v>1500</v>
      </c>
      <c r="H48" s="2">
        <v>1185.3800000000001</v>
      </c>
      <c r="I48" s="2">
        <f>H48</f>
        <v>1185.3800000000001</v>
      </c>
      <c r="J48" s="2">
        <f t="shared" si="5"/>
        <v>79.025333333333336</v>
      </c>
      <c r="K48" s="65"/>
    </row>
    <row r="49" spans="1:11" ht="21.75" customHeight="1" x14ac:dyDescent="0.25">
      <c r="A49" s="20" t="s">
        <v>23</v>
      </c>
      <c r="B49" s="3">
        <f>B41+B46+B47</f>
        <v>4397</v>
      </c>
      <c r="C49" s="3">
        <f t="shared" ref="C49:D49" si="6">C41+C46+C47</f>
        <v>400</v>
      </c>
      <c r="D49" s="3">
        <f t="shared" si="6"/>
        <v>400</v>
      </c>
      <c r="E49" s="2">
        <f t="shared" si="4"/>
        <v>9.0971116670457128</v>
      </c>
      <c r="F49" s="2"/>
      <c r="G49" s="3">
        <v>0</v>
      </c>
      <c r="H49" s="3">
        <v>0</v>
      </c>
      <c r="I49" s="3">
        <v>0</v>
      </c>
      <c r="J49" s="2">
        <v>0</v>
      </c>
      <c r="K49" s="64"/>
    </row>
    <row r="50" spans="1:11" ht="22.5" hidden="1" customHeight="1" x14ac:dyDescent="0.25">
      <c r="A50" s="93" t="s">
        <v>22</v>
      </c>
      <c r="B50" s="94"/>
      <c r="C50" s="94"/>
      <c r="D50" s="94"/>
      <c r="E50" s="94"/>
      <c r="F50" s="94"/>
      <c r="G50" s="94"/>
      <c r="H50" s="94"/>
      <c r="I50" s="94"/>
      <c r="J50" s="95"/>
      <c r="K50" s="65"/>
    </row>
    <row r="51" spans="1:11" s="29" customFormat="1" ht="51" hidden="1" customHeight="1" x14ac:dyDescent="0.25">
      <c r="A51" s="56" t="s">
        <v>77</v>
      </c>
      <c r="B51" s="55"/>
      <c r="C51" s="55"/>
      <c r="D51" s="55"/>
      <c r="E51" s="55"/>
      <c r="F51" s="55"/>
      <c r="G51" s="2"/>
      <c r="H51" s="2"/>
      <c r="I51" s="2">
        <v>0</v>
      </c>
      <c r="J51" s="2" t="e">
        <f>I51/G51*100</f>
        <v>#DIV/0!</v>
      </c>
      <c r="K51" s="65"/>
    </row>
    <row r="52" spans="1:11" ht="50.25" hidden="1" customHeight="1" x14ac:dyDescent="0.25">
      <c r="A52" s="8" t="s">
        <v>78</v>
      </c>
      <c r="B52" s="7"/>
      <c r="C52" s="2"/>
      <c r="D52" s="2"/>
      <c r="E52" s="2"/>
      <c r="F52" s="2"/>
      <c r="G52" s="2"/>
      <c r="H52" s="2"/>
      <c r="I52" s="2"/>
      <c r="J52" s="2" t="e">
        <f>I52/G52*100</f>
        <v>#DIV/0!</v>
      </c>
      <c r="K52" s="65"/>
    </row>
    <row r="53" spans="1:11" ht="25.5" hidden="1" customHeight="1" x14ac:dyDescent="0.25">
      <c r="A53" s="20" t="s">
        <v>24</v>
      </c>
      <c r="B53" s="2"/>
      <c r="C53" s="2"/>
      <c r="D53" s="2"/>
      <c r="E53" s="2"/>
      <c r="F53" s="2"/>
      <c r="G53" s="3">
        <f>G51+G52</f>
        <v>0</v>
      </c>
      <c r="H53" s="3">
        <f t="shared" ref="H53:I53" si="7">H51+H52</f>
        <v>0</v>
      </c>
      <c r="I53" s="3">
        <f t="shared" si="7"/>
        <v>0</v>
      </c>
      <c r="J53" s="3" t="e">
        <f>I53/G53*100</f>
        <v>#DIV/0!</v>
      </c>
      <c r="K53" s="64"/>
    </row>
    <row r="54" spans="1:11" ht="22.5" hidden="1" customHeight="1" x14ac:dyDescent="0.25">
      <c r="A54" s="93" t="s">
        <v>42</v>
      </c>
      <c r="B54" s="94"/>
      <c r="C54" s="94"/>
      <c r="D54" s="94"/>
      <c r="E54" s="94"/>
      <c r="F54" s="94"/>
      <c r="G54" s="94"/>
      <c r="H54" s="94"/>
      <c r="I54" s="94"/>
      <c r="J54" s="95"/>
      <c r="K54" s="65"/>
    </row>
    <row r="55" spans="1:11" s="32" customFormat="1" ht="51" hidden="1" customHeight="1" x14ac:dyDescent="0.25">
      <c r="A55" s="17" t="s">
        <v>124</v>
      </c>
      <c r="B55" s="55"/>
      <c r="C55" s="55"/>
      <c r="D55" s="55"/>
      <c r="E55" s="55"/>
      <c r="F55" s="55"/>
      <c r="G55" s="2"/>
      <c r="H55" s="2">
        <v>0</v>
      </c>
      <c r="I55" s="2">
        <f>H55</f>
        <v>0</v>
      </c>
      <c r="J55" s="2" t="e">
        <f>I55/G55*100</f>
        <v>#DIV/0!</v>
      </c>
      <c r="K55" s="65"/>
    </row>
    <row r="56" spans="1:11" ht="25.5" hidden="1" customHeight="1" x14ac:dyDescent="0.25">
      <c r="A56" s="20" t="s">
        <v>47</v>
      </c>
      <c r="B56" s="2"/>
      <c r="C56" s="2"/>
      <c r="D56" s="2"/>
      <c r="E56" s="2"/>
      <c r="F56" s="2"/>
      <c r="G56" s="3">
        <f>G55</f>
        <v>0</v>
      </c>
      <c r="H56" s="3">
        <f t="shared" ref="H56:I56" si="8">H55</f>
        <v>0</v>
      </c>
      <c r="I56" s="3">
        <f t="shared" si="8"/>
        <v>0</v>
      </c>
      <c r="J56" s="3" t="e">
        <f>I56/G56*100</f>
        <v>#DIV/0!</v>
      </c>
      <c r="K56" s="65"/>
    </row>
    <row r="57" spans="1:11" ht="21" customHeight="1" x14ac:dyDescent="0.25">
      <c r="A57" s="93" t="s">
        <v>25</v>
      </c>
      <c r="B57" s="94"/>
      <c r="C57" s="94"/>
      <c r="D57" s="94"/>
      <c r="E57" s="94"/>
      <c r="F57" s="94"/>
      <c r="G57" s="94"/>
      <c r="H57" s="94"/>
      <c r="I57" s="94"/>
      <c r="J57" s="95"/>
      <c r="K57" s="64"/>
    </row>
    <row r="58" spans="1:11" s="6" customFormat="1" ht="53.25" customHeight="1" x14ac:dyDescent="0.25">
      <c r="A58" s="17" t="s">
        <v>177</v>
      </c>
      <c r="B58" s="7">
        <v>11690.9</v>
      </c>
      <c r="C58" s="2">
        <v>6808.78</v>
      </c>
      <c r="D58" s="2">
        <v>6808.69</v>
      </c>
      <c r="E58" s="2">
        <f>D58/B58*100</f>
        <v>58.239228801888643</v>
      </c>
      <c r="F58" s="2"/>
      <c r="G58" s="7">
        <v>43</v>
      </c>
      <c r="H58" s="2">
        <v>34.5</v>
      </c>
      <c r="I58" s="2">
        <v>34.5</v>
      </c>
      <c r="J58" s="2">
        <f>I58/G58*100</f>
        <v>80.232558139534888</v>
      </c>
      <c r="K58" s="67"/>
    </row>
    <row r="59" spans="1:11" s="6" customFormat="1" ht="54.75" customHeight="1" x14ac:dyDescent="0.25">
      <c r="A59" s="17" t="s">
        <v>80</v>
      </c>
      <c r="B59" s="7">
        <v>45499.199999999997</v>
      </c>
      <c r="C59" s="7">
        <v>28321.8</v>
      </c>
      <c r="D59" s="7">
        <v>27383.67</v>
      </c>
      <c r="E59" s="2">
        <f>D59/B59*100</f>
        <v>60.184948306783411</v>
      </c>
      <c r="F59" s="2"/>
      <c r="G59" s="7">
        <v>5000</v>
      </c>
      <c r="H59" s="2"/>
      <c r="I59" s="2"/>
      <c r="J59" s="2"/>
      <c r="K59" s="67"/>
    </row>
    <row r="60" spans="1:11" s="6" customFormat="1" ht="82.5" customHeight="1" x14ac:dyDescent="0.25">
      <c r="A60" s="75" t="s">
        <v>83</v>
      </c>
      <c r="B60" s="76">
        <v>73427.899999999994</v>
      </c>
      <c r="C60" s="77">
        <v>37611.519999999997</v>
      </c>
      <c r="D60" s="76">
        <v>36664.980000000003</v>
      </c>
      <c r="E60" s="77">
        <f t="shared" ref="E60" si="9">D60/B60*100</f>
        <v>49.933308728698499</v>
      </c>
      <c r="F60" s="77"/>
      <c r="G60" s="76">
        <v>38711</v>
      </c>
      <c r="H60" s="76">
        <v>15833.86845</v>
      </c>
      <c r="I60" s="76">
        <v>15833.86845</v>
      </c>
      <c r="J60" s="77">
        <f>I60/G60*100</f>
        <v>40.902762651442742</v>
      </c>
      <c r="K60" s="74" t="s">
        <v>180</v>
      </c>
    </row>
    <row r="61" spans="1:11" s="6" customFormat="1" ht="54" customHeight="1" x14ac:dyDescent="0.25">
      <c r="A61" s="17" t="s">
        <v>82</v>
      </c>
      <c r="B61" s="7">
        <v>5667.2</v>
      </c>
      <c r="C61" s="2">
        <v>3182.85</v>
      </c>
      <c r="D61" s="7">
        <v>3141.61</v>
      </c>
      <c r="E61" s="2">
        <f t="shared" ref="E61" si="10">D61/B61*100</f>
        <v>55.434959062676455</v>
      </c>
      <c r="F61" s="2"/>
      <c r="G61" s="7">
        <v>45705.8</v>
      </c>
      <c r="H61" s="7">
        <v>300</v>
      </c>
      <c r="I61" s="7">
        <v>300</v>
      </c>
      <c r="J61" s="2">
        <f>I61/G61*100</f>
        <v>0.65637183902261853</v>
      </c>
      <c r="K61" s="67"/>
    </row>
    <row r="62" spans="1:11" s="6" customFormat="1" ht="173.25" customHeight="1" x14ac:dyDescent="0.25">
      <c r="A62" s="75" t="s">
        <v>81</v>
      </c>
      <c r="B62" s="78">
        <v>129660.22</v>
      </c>
      <c r="C62" s="79">
        <v>28044.83</v>
      </c>
      <c r="D62" s="79">
        <v>24495.5</v>
      </c>
      <c r="E62" s="79">
        <f t="shared" ref="E62" si="11">D62/B62*100</f>
        <v>18.892070366686099</v>
      </c>
      <c r="F62" s="79"/>
      <c r="G62" s="78">
        <v>23495.599999999999</v>
      </c>
      <c r="H62" s="78">
        <v>13324.46</v>
      </c>
      <c r="I62" s="78">
        <v>12721.31</v>
      </c>
      <c r="J62" s="79">
        <f>I62/G62*100</f>
        <v>54.143371524881253</v>
      </c>
      <c r="K62" s="74" t="s">
        <v>181</v>
      </c>
    </row>
    <row r="63" spans="1:11" ht="55.5" hidden="1" customHeight="1" x14ac:dyDescent="0.25">
      <c r="A63" s="8" t="s">
        <v>84</v>
      </c>
      <c r="B63" s="2"/>
      <c r="C63" s="2"/>
      <c r="D63" s="2"/>
      <c r="E63" s="2"/>
      <c r="F63" s="2"/>
      <c r="G63" s="7"/>
      <c r="H63" s="7"/>
      <c r="I63" s="7"/>
      <c r="J63" s="2" t="e">
        <f t="shared" ref="J63:J65" si="12">I63/G63*100</f>
        <v>#DIV/0!</v>
      </c>
      <c r="K63" s="67"/>
    </row>
    <row r="64" spans="1:11" ht="73.5" hidden="1" customHeight="1" x14ac:dyDescent="0.25">
      <c r="A64" s="8" t="s">
        <v>86</v>
      </c>
      <c r="B64" s="2"/>
      <c r="C64" s="2"/>
      <c r="D64" s="2"/>
      <c r="E64" s="2"/>
      <c r="F64" s="2"/>
      <c r="G64" s="7"/>
      <c r="H64" s="7"/>
      <c r="I64" s="7"/>
      <c r="J64" s="2" t="e">
        <f t="shared" si="12"/>
        <v>#DIV/0!</v>
      </c>
      <c r="K64" s="67"/>
    </row>
    <row r="65" spans="1:11" s="29" customFormat="1" ht="89.25" hidden="1" customHeight="1" x14ac:dyDescent="0.25">
      <c r="A65" s="8" t="s">
        <v>85</v>
      </c>
      <c r="B65" s="2"/>
      <c r="C65" s="2"/>
      <c r="D65" s="2"/>
      <c r="E65" s="2"/>
      <c r="F65" s="2"/>
      <c r="G65" s="7"/>
      <c r="H65" s="7"/>
      <c r="I65" s="7"/>
      <c r="J65" s="2" t="e">
        <f t="shared" si="12"/>
        <v>#DIV/0!</v>
      </c>
      <c r="K65" s="67"/>
    </row>
    <row r="66" spans="1:11" ht="86.25" hidden="1" customHeight="1" x14ac:dyDescent="0.25">
      <c r="A66" s="8" t="s">
        <v>137</v>
      </c>
      <c r="B66" s="2"/>
      <c r="C66" s="2"/>
      <c r="D66" s="2"/>
      <c r="E66" s="2"/>
      <c r="F66" s="2"/>
      <c r="G66" s="7"/>
      <c r="H66" s="7"/>
      <c r="I66" s="7"/>
      <c r="J66" s="2"/>
      <c r="K66" s="67"/>
    </row>
    <row r="67" spans="1:11" ht="26.25" customHeight="1" x14ac:dyDescent="0.25">
      <c r="A67" s="20" t="s">
        <v>26</v>
      </c>
      <c r="B67" s="3">
        <f>SUM(B58:B65)</f>
        <v>265945.42000000004</v>
      </c>
      <c r="C67" s="3">
        <f>SUM(C58:C65)</f>
        <v>103969.78000000001</v>
      </c>
      <c r="D67" s="58">
        <f>SUM(D58:D65)</f>
        <v>98494.45</v>
      </c>
      <c r="E67" s="3">
        <f t="shared" ref="E67:E85" si="13">D67/B67*100</f>
        <v>37.035587978916865</v>
      </c>
      <c r="F67" s="3"/>
      <c r="G67" s="3">
        <f>SUM(G58:G66)</f>
        <v>112955.4</v>
      </c>
      <c r="H67" s="3">
        <f>SUM(H58:H65)</f>
        <v>29492.828450000001</v>
      </c>
      <c r="I67" s="3">
        <f>SUM(I58:I65)</f>
        <v>28889.678449999999</v>
      </c>
      <c r="J67" s="3">
        <f>I67/G67*100</f>
        <v>25.576181793876167</v>
      </c>
      <c r="K67" s="64"/>
    </row>
    <row r="68" spans="1:11" ht="21.75" hidden="1" customHeight="1" x14ac:dyDescent="0.25">
      <c r="A68" s="93" t="s">
        <v>43</v>
      </c>
      <c r="B68" s="94"/>
      <c r="C68" s="94"/>
      <c r="D68" s="94"/>
      <c r="E68" s="94"/>
      <c r="F68" s="94"/>
      <c r="G68" s="94"/>
      <c r="H68" s="94"/>
      <c r="I68" s="94"/>
      <c r="J68" s="95"/>
      <c r="K68" s="65"/>
    </row>
    <row r="69" spans="1:11" ht="54.75" hidden="1" customHeight="1" x14ac:dyDescent="0.25">
      <c r="A69" s="17" t="s">
        <v>87</v>
      </c>
      <c r="B69" s="2"/>
      <c r="C69" s="2"/>
      <c r="D69" s="2"/>
      <c r="E69" s="2"/>
      <c r="F69" s="2"/>
      <c r="G69" s="2"/>
      <c r="H69" s="2"/>
      <c r="I69" s="2"/>
      <c r="J69" s="2" t="e">
        <f t="shared" ref="J69:J71" si="14">I69/G69*100</f>
        <v>#DIV/0!</v>
      </c>
      <c r="K69" s="65"/>
    </row>
    <row r="70" spans="1:11" s="35" customFormat="1" ht="51" hidden="1" customHeight="1" x14ac:dyDescent="0.25">
      <c r="A70" s="17" t="s">
        <v>88</v>
      </c>
      <c r="B70" s="2"/>
      <c r="C70" s="2"/>
      <c r="D70" s="2"/>
      <c r="E70" s="2"/>
      <c r="F70" s="2"/>
      <c r="G70" s="2"/>
      <c r="H70" s="2">
        <v>0</v>
      </c>
      <c r="I70" s="2">
        <f>H70</f>
        <v>0</v>
      </c>
      <c r="J70" s="2" t="e">
        <f t="shared" si="14"/>
        <v>#DIV/0!</v>
      </c>
      <c r="K70" s="65"/>
    </row>
    <row r="71" spans="1:11" ht="21.75" hidden="1" customHeight="1" x14ac:dyDescent="0.25">
      <c r="A71" s="20" t="s">
        <v>44</v>
      </c>
      <c r="B71" s="3">
        <f>B69+B70</f>
        <v>0</v>
      </c>
      <c r="C71" s="3">
        <f t="shared" ref="C71:D71" si="15">C69+C70</f>
        <v>0</v>
      </c>
      <c r="D71" s="3">
        <f t="shared" si="15"/>
        <v>0</v>
      </c>
      <c r="E71" s="3"/>
      <c r="F71" s="3"/>
      <c r="G71" s="3">
        <f>G69+G70</f>
        <v>0</v>
      </c>
      <c r="H71" s="3">
        <f t="shared" ref="H71:I71" si="16">H69+H70</f>
        <v>0</v>
      </c>
      <c r="I71" s="3">
        <f t="shared" si="16"/>
        <v>0</v>
      </c>
      <c r="J71" s="3" t="e">
        <f t="shared" si="14"/>
        <v>#DIV/0!</v>
      </c>
      <c r="K71" s="64"/>
    </row>
    <row r="72" spans="1:11" ht="22.5" hidden="1" customHeight="1" x14ac:dyDescent="0.25">
      <c r="A72" s="93" t="s">
        <v>46</v>
      </c>
      <c r="B72" s="94"/>
      <c r="C72" s="94"/>
      <c r="D72" s="94"/>
      <c r="E72" s="94"/>
      <c r="F72" s="94"/>
      <c r="G72" s="94"/>
      <c r="H72" s="94"/>
      <c r="I72" s="94"/>
      <c r="J72" s="95"/>
      <c r="K72" s="65"/>
    </row>
    <row r="73" spans="1:11" s="29" customFormat="1" ht="66" hidden="1" customHeight="1" x14ac:dyDescent="0.25">
      <c r="A73" s="8" t="s">
        <v>89</v>
      </c>
      <c r="B73" s="55"/>
      <c r="C73" s="55"/>
      <c r="D73" s="55"/>
      <c r="E73" s="55"/>
      <c r="F73" s="55"/>
      <c r="G73" s="2"/>
      <c r="H73" s="2">
        <v>0</v>
      </c>
      <c r="I73" s="2">
        <f>H73</f>
        <v>0</v>
      </c>
      <c r="J73" s="2" t="e">
        <f>I73/G73*100</f>
        <v>#DIV/0!</v>
      </c>
      <c r="K73" s="65"/>
    </row>
    <row r="74" spans="1:11" ht="25.5" hidden="1" customHeight="1" x14ac:dyDescent="0.25">
      <c r="A74" s="20" t="s">
        <v>45</v>
      </c>
      <c r="B74" s="2"/>
      <c r="C74" s="2"/>
      <c r="D74" s="2"/>
      <c r="E74" s="2"/>
      <c r="F74" s="2"/>
      <c r="G74" s="3">
        <f>G73</f>
        <v>0</v>
      </c>
      <c r="H74" s="3">
        <f t="shared" ref="H74:I74" si="17">H73</f>
        <v>0</v>
      </c>
      <c r="I74" s="3">
        <f t="shared" si="17"/>
        <v>0</v>
      </c>
      <c r="J74" s="3" t="e">
        <f>I74/G74*100</f>
        <v>#DIV/0!</v>
      </c>
      <c r="K74" s="64"/>
    </row>
    <row r="75" spans="1:11" ht="68.25" hidden="1" customHeight="1" x14ac:dyDescent="0.25">
      <c r="A75" s="99" t="s">
        <v>70</v>
      </c>
      <c r="B75" s="100"/>
      <c r="C75" s="100"/>
      <c r="D75" s="100"/>
      <c r="E75" s="100"/>
      <c r="F75" s="100"/>
      <c r="G75" s="100"/>
      <c r="H75" s="100"/>
      <c r="I75" s="100"/>
      <c r="J75" s="101"/>
      <c r="K75" s="65"/>
    </row>
    <row r="76" spans="1:11" ht="289.5" hidden="1" customHeight="1" x14ac:dyDescent="0.25">
      <c r="A76" s="8" t="s">
        <v>90</v>
      </c>
      <c r="B76" s="2"/>
      <c r="C76" s="2"/>
      <c r="D76" s="2"/>
      <c r="E76" s="2"/>
      <c r="F76" s="2"/>
      <c r="G76" s="2"/>
      <c r="H76" s="2"/>
      <c r="I76" s="2"/>
      <c r="J76" s="2" t="e">
        <f>I76/G76*100</f>
        <v>#DIV/0!</v>
      </c>
      <c r="K76" s="65"/>
    </row>
    <row r="77" spans="1:11" ht="25.5" hidden="1" customHeight="1" x14ac:dyDescent="0.25">
      <c r="A77" s="20" t="s">
        <v>69</v>
      </c>
      <c r="B77" s="2"/>
      <c r="C77" s="2"/>
      <c r="D77" s="2"/>
      <c r="E77" s="2"/>
      <c r="F77" s="2"/>
      <c r="G77" s="3">
        <f>G76</f>
        <v>0</v>
      </c>
      <c r="H77" s="3">
        <f t="shared" ref="H77:I77" si="18">H76</f>
        <v>0</v>
      </c>
      <c r="I77" s="3">
        <f t="shared" si="18"/>
        <v>0</v>
      </c>
      <c r="J77" s="3" t="e">
        <f>I77/G77*100</f>
        <v>#DIV/0!</v>
      </c>
      <c r="K77" s="65"/>
    </row>
    <row r="78" spans="1:11" s="30" customFormat="1" ht="36.75" hidden="1" customHeight="1" x14ac:dyDescent="0.25">
      <c r="A78" s="93" t="s">
        <v>127</v>
      </c>
      <c r="B78" s="94"/>
      <c r="C78" s="94"/>
      <c r="D78" s="94"/>
      <c r="E78" s="94"/>
      <c r="F78" s="94"/>
      <c r="G78" s="94"/>
      <c r="H78" s="94"/>
      <c r="I78" s="94"/>
      <c r="J78" s="95"/>
      <c r="K78" s="65"/>
    </row>
    <row r="79" spans="1:11" s="28" customFormat="1" ht="50.25" hidden="1" customHeight="1" x14ac:dyDescent="0.25">
      <c r="A79" s="17" t="s">
        <v>102</v>
      </c>
      <c r="B79" s="2"/>
      <c r="C79" s="2"/>
      <c r="D79" s="2"/>
      <c r="E79" s="2"/>
      <c r="F79" s="2"/>
      <c r="G79" s="2"/>
      <c r="H79" s="3"/>
      <c r="I79" s="3"/>
      <c r="J79" s="3"/>
      <c r="K79" s="65"/>
    </row>
    <row r="80" spans="1:11" ht="25.5" hidden="1" customHeight="1" x14ac:dyDescent="0.25">
      <c r="A80" s="20" t="s">
        <v>128</v>
      </c>
      <c r="B80" s="2"/>
      <c r="C80" s="2"/>
      <c r="D80" s="2"/>
      <c r="E80" s="2"/>
      <c r="F80" s="2"/>
      <c r="G80" s="3">
        <f>G79</f>
        <v>0</v>
      </c>
      <c r="H80" s="3">
        <f t="shared" ref="H80:I80" si="19">H79</f>
        <v>0</v>
      </c>
      <c r="I80" s="3">
        <f t="shared" si="19"/>
        <v>0</v>
      </c>
      <c r="J80" s="3">
        <v>0</v>
      </c>
      <c r="K80" s="64"/>
    </row>
    <row r="81" spans="1:11" ht="26.25" customHeight="1" x14ac:dyDescent="0.25">
      <c r="A81" s="93" t="s">
        <v>27</v>
      </c>
      <c r="B81" s="94"/>
      <c r="C81" s="94"/>
      <c r="D81" s="94"/>
      <c r="E81" s="94"/>
      <c r="F81" s="94"/>
      <c r="G81" s="94"/>
      <c r="H81" s="94"/>
      <c r="I81" s="94"/>
      <c r="J81" s="95"/>
      <c r="K81" s="65"/>
    </row>
    <row r="82" spans="1:11" s="34" customFormat="1" ht="26.25" customHeight="1" x14ac:dyDescent="0.25">
      <c r="A82" s="17" t="s">
        <v>5</v>
      </c>
      <c r="B82" s="7">
        <f>B83</f>
        <v>1644</v>
      </c>
      <c r="C82" s="23">
        <v>1012.55</v>
      </c>
      <c r="D82" s="23">
        <v>945.42</v>
      </c>
      <c r="E82" s="23">
        <f t="shared" si="13"/>
        <v>57.507299270072984</v>
      </c>
      <c r="F82" s="23"/>
      <c r="G82" s="2"/>
      <c r="H82" s="2"/>
      <c r="I82" s="2"/>
      <c r="J82" s="2"/>
      <c r="K82" s="65"/>
    </row>
    <row r="83" spans="1:11" s="13" customFormat="1" ht="36" customHeight="1" x14ac:dyDescent="0.25">
      <c r="A83" s="11" t="s">
        <v>91</v>
      </c>
      <c r="B83" s="7">
        <v>1644</v>
      </c>
      <c r="C83" s="23">
        <f>C82</f>
        <v>1012.55</v>
      </c>
      <c r="D83" s="23">
        <f>D82</f>
        <v>945.42</v>
      </c>
      <c r="E83" s="23">
        <f t="shared" si="13"/>
        <v>57.507299270072984</v>
      </c>
      <c r="F83" s="23"/>
      <c r="G83" s="10"/>
      <c r="H83" s="10"/>
      <c r="I83" s="10"/>
      <c r="J83" s="10"/>
      <c r="K83" s="68"/>
    </row>
    <row r="84" spans="1:11" s="13" customFormat="1" ht="26.25" hidden="1" customHeight="1" x14ac:dyDescent="0.25">
      <c r="A84" s="11" t="s">
        <v>92</v>
      </c>
      <c r="B84" s="12"/>
      <c r="C84" s="12"/>
      <c r="D84" s="12"/>
      <c r="E84" s="12" t="e">
        <f t="shared" si="13"/>
        <v>#DIV/0!</v>
      </c>
      <c r="F84" s="12"/>
      <c r="G84" s="10"/>
      <c r="H84" s="10"/>
      <c r="I84" s="10"/>
      <c r="J84" s="10"/>
      <c r="K84" s="68"/>
    </row>
    <row r="85" spans="1:11" ht="38.25" hidden="1" customHeight="1" x14ac:dyDescent="0.25">
      <c r="A85" s="17" t="s">
        <v>93</v>
      </c>
      <c r="B85" s="23"/>
      <c r="C85" s="23"/>
      <c r="D85" s="23"/>
      <c r="E85" s="12" t="e">
        <f t="shared" si="13"/>
        <v>#DIV/0!</v>
      </c>
      <c r="F85" s="12"/>
      <c r="G85" s="2"/>
      <c r="H85" s="2"/>
      <c r="I85" s="2"/>
      <c r="J85" s="2"/>
      <c r="K85" s="65"/>
    </row>
    <row r="86" spans="1:11" ht="55.5" hidden="1" customHeight="1" x14ac:dyDescent="0.25">
      <c r="A86" s="17" t="s">
        <v>94</v>
      </c>
      <c r="B86" s="23"/>
      <c r="C86" s="23"/>
      <c r="D86" s="23"/>
      <c r="E86" s="23"/>
      <c r="F86" s="23"/>
      <c r="G86" s="2"/>
      <c r="H86" s="2"/>
      <c r="I86" s="2"/>
      <c r="J86" s="2"/>
      <c r="K86" s="65"/>
    </row>
    <row r="87" spans="1:11" ht="26.25" customHeight="1" x14ac:dyDescent="0.25">
      <c r="A87" s="20" t="s">
        <v>28</v>
      </c>
      <c r="B87" s="3">
        <f>B82+B85</f>
        <v>1644</v>
      </c>
      <c r="C87" s="3">
        <f>C82+C85</f>
        <v>1012.55</v>
      </c>
      <c r="D87" s="3">
        <f>D82+D85</f>
        <v>945.42</v>
      </c>
      <c r="E87" s="3">
        <f t="shared" ref="E87" si="20">D87/B87*100</f>
        <v>57.507299270072984</v>
      </c>
      <c r="F87" s="3"/>
      <c r="G87" s="3">
        <f>G82+G86</f>
        <v>0</v>
      </c>
      <c r="H87" s="3">
        <f t="shared" ref="H87:I87" si="21">H82+H86</f>
        <v>0</v>
      </c>
      <c r="I87" s="3">
        <f t="shared" si="21"/>
        <v>0</v>
      </c>
      <c r="J87" s="3">
        <v>0</v>
      </c>
      <c r="K87" s="65"/>
    </row>
    <row r="88" spans="1:11" ht="23.25" customHeight="1" x14ac:dyDescent="0.25">
      <c r="A88" s="93" t="s">
        <v>29</v>
      </c>
      <c r="B88" s="94"/>
      <c r="C88" s="94"/>
      <c r="D88" s="94"/>
      <c r="E88" s="94"/>
      <c r="F88" s="94"/>
      <c r="G88" s="94"/>
      <c r="H88" s="94"/>
      <c r="I88" s="94"/>
      <c r="J88" s="95"/>
      <c r="K88" s="65"/>
    </row>
    <row r="89" spans="1:11" s="30" customFormat="1" ht="71.25" customHeight="1" x14ac:dyDescent="0.25">
      <c r="A89" s="8" t="s">
        <v>95</v>
      </c>
      <c r="B89" s="2"/>
      <c r="C89" s="2"/>
      <c r="D89" s="2"/>
      <c r="E89" s="2"/>
      <c r="F89" s="2"/>
      <c r="G89" s="7">
        <v>21437.1</v>
      </c>
      <c r="H89" s="2"/>
      <c r="I89" s="2"/>
      <c r="J89" s="2">
        <v>0</v>
      </c>
      <c r="K89" s="65"/>
    </row>
    <row r="90" spans="1:11" s="30" customFormat="1" ht="54.75" hidden="1" customHeight="1" x14ac:dyDescent="0.25">
      <c r="A90" s="46" t="s">
        <v>120</v>
      </c>
      <c r="B90" s="2"/>
      <c r="C90" s="2"/>
      <c r="D90" s="2"/>
      <c r="E90" s="2"/>
      <c r="F90" s="2"/>
      <c r="G90" s="7"/>
      <c r="H90" s="2"/>
      <c r="I90" s="2">
        <f>H90</f>
        <v>0</v>
      </c>
      <c r="J90" s="2"/>
      <c r="K90" s="65"/>
    </row>
    <row r="91" spans="1:11" s="30" customFormat="1" ht="53.25" hidden="1" customHeight="1" x14ac:dyDescent="0.25">
      <c r="A91" s="17" t="s">
        <v>96</v>
      </c>
      <c r="B91" s="2"/>
      <c r="C91" s="2"/>
      <c r="D91" s="2"/>
      <c r="E91" s="2"/>
      <c r="F91" s="2"/>
      <c r="G91" s="7"/>
      <c r="H91" s="2"/>
      <c r="I91" s="2"/>
      <c r="J91" s="2">
        <v>0</v>
      </c>
      <c r="K91" s="65"/>
    </row>
    <row r="92" spans="1:11" s="30" customFormat="1" ht="66" customHeight="1" x14ac:dyDescent="0.25">
      <c r="A92" s="17" t="s">
        <v>97</v>
      </c>
      <c r="B92" s="2"/>
      <c r="C92" s="2"/>
      <c r="D92" s="2"/>
      <c r="E92" s="47"/>
      <c r="F92" s="47"/>
      <c r="G92" s="7">
        <v>483879.3</v>
      </c>
      <c r="H92" s="7">
        <v>241304.62</v>
      </c>
      <c r="I92" s="7">
        <v>234169.09</v>
      </c>
      <c r="J92" s="2">
        <f>I92/G92*100</f>
        <v>48.394111920059402</v>
      </c>
      <c r="K92" s="69"/>
    </row>
    <row r="93" spans="1:11" s="30" customFormat="1" ht="69.75" customHeight="1" x14ac:dyDescent="0.25">
      <c r="A93" s="17" t="s">
        <v>79</v>
      </c>
      <c r="B93" s="2"/>
      <c r="C93" s="2"/>
      <c r="D93" s="2"/>
      <c r="E93" s="2"/>
      <c r="F93" s="2"/>
      <c r="G93" s="7">
        <v>1399.4</v>
      </c>
      <c r="H93" s="7"/>
      <c r="I93" s="7">
        <f>H93</f>
        <v>0</v>
      </c>
      <c r="J93" s="2">
        <f t="shared" ref="J93:J166" si="22">I93/G93*100</f>
        <v>0</v>
      </c>
      <c r="K93" s="65"/>
    </row>
    <row r="94" spans="1:11" s="30" customFormat="1" ht="51" customHeight="1" x14ac:dyDescent="0.25">
      <c r="A94" s="17" t="s">
        <v>87</v>
      </c>
      <c r="B94" s="2"/>
      <c r="C94" s="2"/>
      <c r="D94" s="2"/>
      <c r="E94" s="2"/>
      <c r="F94" s="2"/>
      <c r="G94" s="7">
        <v>20586.400000000001</v>
      </c>
      <c r="H94" s="2">
        <v>1000</v>
      </c>
      <c r="I94" s="2">
        <v>1000</v>
      </c>
      <c r="J94" s="2">
        <f t="shared" si="22"/>
        <v>4.8575758753351721</v>
      </c>
      <c r="K94" s="65"/>
    </row>
    <row r="95" spans="1:11" s="30" customFormat="1" ht="49.5" hidden="1" customHeight="1" x14ac:dyDescent="0.25">
      <c r="A95" s="17" t="s">
        <v>98</v>
      </c>
      <c r="B95" s="2"/>
      <c r="C95" s="2"/>
      <c r="D95" s="2"/>
      <c r="E95" s="2"/>
      <c r="F95" s="2"/>
      <c r="G95" s="7"/>
      <c r="H95" s="2"/>
      <c r="I95" s="7"/>
      <c r="J95" s="2">
        <v>0</v>
      </c>
      <c r="K95" s="65"/>
    </row>
    <row r="96" spans="1:11" s="30" customFormat="1" ht="53.25" customHeight="1" x14ac:dyDescent="0.25">
      <c r="A96" s="17" t="s">
        <v>99</v>
      </c>
      <c r="B96" s="2"/>
      <c r="C96" s="2"/>
      <c r="D96" s="2"/>
      <c r="E96" s="2"/>
      <c r="F96" s="2"/>
      <c r="G96" s="7">
        <v>205082.7</v>
      </c>
      <c r="H96" s="2">
        <v>78945.59</v>
      </c>
      <c r="I96" s="2">
        <f>H96</f>
        <v>78945.59</v>
      </c>
      <c r="J96" s="2">
        <f t="shared" si="22"/>
        <v>38.494514651894086</v>
      </c>
      <c r="K96" s="65"/>
    </row>
    <row r="97" spans="1:12" s="30" customFormat="1" ht="70.5" customHeight="1" x14ac:dyDescent="0.25">
      <c r="A97" s="17" t="s">
        <v>100</v>
      </c>
      <c r="B97" s="2"/>
      <c r="C97" s="2"/>
      <c r="D97" s="2"/>
      <c r="E97" s="2"/>
      <c r="F97" s="2"/>
      <c r="G97" s="7">
        <v>18133.5</v>
      </c>
      <c r="H97" s="7"/>
      <c r="I97" s="7"/>
      <c r="J97" s="2">
        <f t="shared" si="22"/>
        <v>0</v>
      </c>
      <c r="K97" s="65"/>
    </row>
    <row r="98" spans="1:12" s="30" customFormat="1" ht="49.5" customHeight="1" x14ac:dyDescent="0.25">
      <c r="A98" s="17" t="s">
        <v>101</v>
      </c>
      <c r="B98" s="2"/>
      <c r="C98" s="2"/>
      <c r="D98" s="2"/>
      <c r="E98" s="2"/>
      <c r="F98" s="2"/>
      <c r="G98" s="7">
        <v>8322.9</v>
      </c>
      <c r="H98" s="7">
        <v>6282.9112800000003</v>
      </c>
      <c r="I98" s="7">
        <f>H98</f>
        <v>6282.9112800000003</v>
      </c>
      <c r="J98" s="2">
        <f t="shared" si="22"/>
        <v>75.489448149082662</v>
      </c>
      <c r="K98" s="65"/>
    </row>
    <row r="99" spans="1:12" s="30" customFormat="1" ht="53.25" customHeight="1" x14ac:dyDescent="0.25">
      <c r="A99" s="17" t="s">
        <v>88</v>
      </c>
      <c r="B99" s="2"/>
      <c r="C99" s="2"/>
      <c r="D99" s="2"/>
      <c r="E99" s="2"/>
      <c r="F99" s="2"/>
      <c r="G99" s="7">
        <v>27069.8</v>
      </c>
      <c r="H99" s="7">
        <v>5692.13</v>
      </c>
      <c r="I99" s="7">
        <v>4063.78</v>
      </c>
      <c r="J99" s="2">
        <f t="shared" si="22"/>
        <v>15.012227648523449</v>
      </c>
      <c r="K99" s="65"/>
    </row>
    <row r="100" spans="1:12" s="30" customFormat="1" ht="57" hidden="1" customHeight="1" x14ac:dyDescent="0.25">
      <c r="A100" s="17" t="s">
        <v>102</v>
      </c>
      <c r="B100" s="2"/>
      <c r="C100" s="2"/>
      <c r="D100" s="2"/>
      <c r="E100" s="2"/>
      <c r="F100" s="2"/>
      <c r="G100" s="7"/>
      <c r="H100" s="2"/>
      <c r="I100" s="2">
        <f>H100</f>
        <v>0</v>
      </c>
      <c r="J100" s="2" t="e">
        <f t="shared" si="22"/>
        <v>#DIV/0!</v>
      </c>
      <c r="K100" s="65"/>
    </row>
    <row r="101" spans="1:12" ht="55.5" hidden="1" customHeight="1" x14ac:dyDescent="0.25">
      <c r="A101" s="17" t="s">
        <v>103</v>
      </c>
      <c r="B101" s="2"/>
      <c r="C101" s="2"/>
      <c r="D101" s="2"/>
      <c r="E101" s="2"/>
      <c r="F101" s="2"/>
      <c r="G101" s="7"/>
      <c r="H101" s="2"/>
      <c r="I101" s="2"/>
      <c r="J101" s="2" t="e">
        <f t="shared" si="22"/>
        <v>#DIV/0!</v>
      </c>
      <c r="K101" s="65"/>
    </row>
    <row r="102" spans="1:12" s="30" customFormat="1" ht="54" customHeight="1" x14ac:dyDescent="0.25">
      <c r="A102" s="8" t="s">
        <v>104</v>
      </c>
      <c r="B102" s="2"/>
      <c r="C102" s="2"/>
      <c r="D102" s="2"/>
      <c r="E102" s="2"/>
      <c r="F102" s="2"/>
      <c r="G102" s="7">
        <v>346080.1</v>
      </c>
      <c r="H102" s="2">
        <v>49955.67</v>
      </c>
      <c r="I102" s="2">
        <v>48648.68</v>
      </c>
      <c r="J102" s="2">
        <f t="shared" si="22"/>
        <v>14.057057889199639</v>
      </c>
      <c r="K102" s="65"/>
    </row>
    <row r="103" spans="1:12" s="30" customFormat="1" ht="65.25" customHeight="1" x14ac:dyDescent="0.25">
      <c r="A103" s="8" t="s">
        <v>173</v>
      </c>
      <c r="B103" s="2"/>
      <c r="C103" s="2"/>
      <c r="D103" s="2"/>
      <c r="E103" s="2"/>
      <c r="F103" s="2"/>
      <c r="G103" s="7">
        <v>1746</v>
      </c>
      <c r="H103" s="2"/>
      <c r="I103" s="2"/>
      <c r="J103" s="2"/>
      <c r="K103" s="65"/>
    </row>
    <row r="104" spans="1:12" s="30" customFormat="1" ht="67.5" customHeight="1" x14ac:dyDescent="0.25">
      <c r="A104" s="8" t="s">
        <v>167</v>
      </c>
      <c r="B104" s="2"/>
      <c r="C104" s="2"/>
      <c r="D104" s="2"/>
      <c r="E104" s="2"/>
      <c r="F104" s="2"/>
      <c r="G104" s="7">
        <v>30956.5</v>
      </c>
      <c r="H104" s="2">
        <v>36.819339999999997</v>
      </c>
      <c r="I104" s="2">
        <v>36.819339999999997</v>
      </c>
      <c r="J104" s="2">
        <f t="shared" si="22"/>
        <v>0.11893896273803561</v>
      </c>
      <c r="K104" s="65"/>
    </row>
    <row r="105" spans="1:12" s="30" customFormat="1" ht="68.25" customHeight="1" x14ac:dyDescent="0.25">
      <c r="A105" s="8" t="s">
        <v>121</v>
      </c>
      <c r="B105" s="2"/>
      <c r="C105" s="2"/>
      <c r="D105" s="2"/>
      <c r="E105" s="2"/>
      <c r="F105" s="2"/>
      <c r="G105" s="7">
        <v>440550.8</v>
      </c>
      <c r="H105" s="2">
        <v>40085.780379999997</v>
      </c>
      <c r="I105" s="2">
        <v>3936.7678099999998</v>
      </c>
      <c r="J105" s="2">
        <f t="shared" ref="J105" si="23">I105/G105*100</f>
        <v>0.89360133042545831</v>
      </c>
      <c r="K105" s="65"/>
    </row>
    <row r="106" spans="1:12" s="30" customFormat="1" ht="98.25" hidden="1" customHeight="1" x14ac:dyDescent="0.25">
      <c r="A106" s="8" t="s">
        <v>172</v>
      </c>
      <c r="B106" s="2"/>
      <c r="C106" s="2"/>
      <c r="D106" s="2"/>
      <c r="E106" s="2"/>
      <c r="F106" s="2"/>
      <c r="G106" s="7"/>
      <c r="H106" s="2"/>
      <c r="I106" s="2"/>
      <c r="J106" s="2"/>
      <c r="K106" s="65"/>
    </row>
    <row r="107" spans="1:12" ht="25.5" customHeight="1" x14ac:dyDescent="0.25">
      <c r="A107" s="20" t="s">
        <v>30</v>
      </c>
      <c r="B107" s="3"/>
      <c r="C107" s="3"/>
      <c r="D107" s="3"/>
      <c r="E107" s="3"/>
      <c r="F107" s="3"/>
      <c r="G107" s="3">
        <f>SUM(G89:G105)</f>
        <v>1605244.5</v>
      </c>
      <c r="H107" s="3">
        <f>SUM(H89:H106)</f>
        <v>423303.52099999995</v>
      </c>
      <c r="I107" s="3">
        <f>SUM(I89:I105)</f>
        <v>377083.63842999999</v>
      </c>
      <c r="J107" s="2">
        <f t="shared" si="22"/>
        <v>23.490729196081965</v>
      </c>
      <c r="K107" s="64"/>
      <c r="L107" s="25"/>
    </row>
    <row r="108" spans="1:12" ht="25.5" customHeight="1" x14ac:dyDescent="0.25">
      <c r="A108" s="99" t="s">
        <v>168</v>
      </c>
      <c r="B108" s="100"/>
      <c r="C108" s="100"/>
      <c r="D108" s="100"/>
      <c r="E108" s="100"/>
      <c r="F108" s="100"/>
      <c r="G108" s="100"/>
      <c r="H108" s="100"/>
      <c r="I108" s="100"/>
      <c r="J108" s="101"/>
      <c r="K108" s="64"/>
    </row>
    <row r="109" spans="1:12" ht="74.25" hidden="1" customHeight="1" x14ac:dyDescent="0.25">
      <c r="A109" s="17" t="s">
        <v>97</v>
      </c>
      <c r="B109" s="53"/>
      <c r="C109" s="53"/>
      <c r="D109" s="53"/>
      <c r="E109" s="53"/>
      <c r="F109" s="53"/>
      <c r="G109" s="2"/>
      <c r="H109" s="2"/>
      <c r="I109" s="2"/>
      <c r="J109" s="2" t="e">
        <f t="shared" si="22"/>
        <v>#DIV/0!</v>
      </c>
      <c r="K109" s="65"/>
    </row>
    <row r="110" spans="1:12" s="28" customFormat="1" ht="66" customHeight="1" x14ac:dyDescent="0.25">
      <c r="A110" s="17" t="s">
        <v>97</v>
      </c>
      <c r="B110" s="53"/>
      <c r="C110" s="53"/>
      <c r="D110" s="53"/>
      <c r="E110" s="53"/>
      <c r="F110" s="53"/>
      <c r="G110" s="2">
        <v>50806</v>
      </c>
      <c r="H110" s="2">
        <v>0</v>
      </c>
      <c r="I110" s="2">
        <v>0</v>
      </c>
      <c r="J110" s="2">
        <f t="shared" si="22"/>
        <v>0</v>
      </c>
      <c r="K110" s="65"/>
    </row>
    <row r="111" spans="1:12" ht="68.25" hidden="1" customHeight="1" x14ac:dyDescent="0.25">
      <c r="A111" s="8" t="s">
        <v>105</v>
      </c>
      <c r="B111" s="3"/>
      <c r="C111" s="3"/>
      <c r="D111" s="3"/>
      <c r="E111" s="3"/>
      <c r="F111" s="3"/>
      <c r="G111" s="2"/>
      <c r="H111" s="2"/>
      <c r="I111" s="2"/>
      <c r="J111" s="2" t="e">
        <f t="shared" si="22"/>
        <v>#DIV/0!</v>
      </c>
      <c r="K111" s="65"/>
    </row>
    <row r="112" spans="1:12" ht="25.5" customHeight="1" x14ac:dyDescent="0.25">
      <c r="A112" s="20" t="s">
        <v>169</v>
      </c>
      <c r="B112" s="3"/>
      <c r="C112" s="3"/>
      <c r="D112" s="3"/>
      <c r="E112" s="3"/>
      <c r="F112" s="3"/>
      <c r="G112" s="3">
        <f>G111+G109+G110</f>
        <v>50806</v>
      </c>
      <c r="H112" s="3">
        <f t="shared" ref="H112:I112" si="24">H111+H109+H110</f>
        <v>0</v>
      </c>
      <c r="I112" s="3">
        <f t="shared" si="24"/>
        <v>0</v>
      </c>
      <c r="J112" s="3">
        <f t="shared" si="22"/>
        <v>0</v>
      </c>
      <c r="K112" s="64"/>
    </row>
    <row r="113" spans="1:11" ht="22.5" hidden="1" customHeight="1" x14ac:dyDescent="0.25">
      <c r="A113" s="93" t="s">
        <v>49</v>
      </c>
      <c r="B113" s="94"/>
      <c r="C113" s="94"/>
      <c r="D113" s="94"/>
      <c r="E113" s="94"/>
      <c r="F113" s="94"/>
      <c r="G113" s="94"/>
      <c r="H113" s="94"/>
      <c r="I113" s="94"/>
      <c r="J113" s="95"/>
      <c r="K113" s="65"/>
    </row>
    <row r="114" spans="1:11" ht="53.25" hidden="1" customHeight="1" x14ac:dyDescent="0.25">
      <c r="A114" s="17" t="s">
        <v>102</v>
      </c>
      <c r="B114" s="55"/>
      <c r="C114" s="55"/>
      <c r="D114" s="55"/>
      <c r="E114" s="55"/>
      <c r="F114" s="55"/>
      <c r="G114" s="2"/>
      <c r="H114" s="2"/>
      <c r="I114" s="2"/>
      <c r="J114" s="2" t="e">
        <f>I114/G114*100</f>
        <v>#DIV/0!</v>
      </c>
      <c r="K114" s="65"/>
    </row>
    <row r="115" spans="1:11" ht="25.5" hidden="1" customHeight="1" x14ac:dyDescent="0.25">
      <c r="A115" s="20" t="s">
        <v>48</v>
      </c>
      <c r="B115" s="2"/>
      <c r="C115" s="2"/>
      <c r="D115" s="2"/>
      <c r="E115" s="2"/>
      <c r="F115" s="2"/>
      <c r="G115" s="3">
        <f>G114</f>
        <v>0</v>
      </c>
      <c r="H115" s="3">
        <f t="shared" ref="H115:I115" si="25">H114</f>
        <v>0</v>
      </c>
      <c r="I115" s="3">
        <f t="shared" si="25"/>
        <v>0</v>
      </c>
      <c r="J115" s="3" t="e">
        <f>I115/G115*100</f>
        <v>#DIV/0!</v>
      </c>
      <c r="K115" s="65"/>
    </row>
    <row r="116" spans="1:11" ht="22.5" hidden="1" customHeight="1" x14ac:dyDescent="0.25">
      <c r="A116" s="93" t="s">
        <v>51</v>
      </c>
      <c r="B116" s="94"/>
      <c r="C116" s="94"/>
      <c r="D116" s="94"/>
      <c r="E116" s="94"/>
      <c r="F116" s="94"/>
      <c r="G116" s="94"/>
      <c r="H116" s="94"/>
      <c r="I116" s="94"/>
      <c r="J116" s="95"/>
      <c r="K116" s="65"/>
    </row>
    <row r="117" spans="1:11" ht="50.25" hidden="1" customHeight="1" x14ac:dyDescent="0.25">
      <c r="A117" s="17" t="s">
        <v>102</v>
      </c>
      <c r="B117" s="55"/>
      <c r="C117" s="55"/>
      <c r="D117" s="55"/>
      <c r="E117" s="55"/>
      <c r="F117" s="55"/>
      <c r="G117" s="2"/>
      <c r="H117" s="2"/>
      <c r="I117" s="2"/>
      <c r="J117" s="2" t="e">
        <f>I117/G117*100</f>
        <v>#DIV/0!</v>
      </c>
      <c r="K117" s="65"/>
    </row>
    <row r="118" spans="1:11" ht="25.5" hidden="1" customHeight="1" x14ac:dyDescent="0.25">
      <c r="A118" s="20" t="s">
        <v>50</v>
      </c>
      <c r="B118" s="2"/>
      <c r="C118" s="2"/>
      <c r="D118" s="2"/>
      <c r="E118" s="2"/>
      <c r="F118" s="2"/>
      <c r="G118" s="3">
        <f>G117</f>
        <v>0</v>
      </c>
      <c r="H118" s="3">
        <f t="shared" ref="H118:I118" si="26">H117</f>
        <v>0</v>
      </c>
      <c r="I118" s="3">
        <f t="shared" si="26"/>
        <v>0</v>
      </c>
      <c r="J118" s="3" t="e">
        <f>I118/G118*100</f>
        <v>#DIV/0!</v>
      </c>
      <c r="K118" s="65"/>
    </row>
    <row r="119" spans="1:11" ht="25.5" hidden="1" customHeight="1" x14ac:dyDescent="0.25">
      <c r="A119" s="99" t="s">
        <v>49</v>
      </c>
      <c r="B119" s="100"/>
      <c r="C119" s="100"/>
      <c r="D119" s="100"/>
      <c r="E119" s="100"/>
      <c r="F119" s="100"/>
      <c r="G119" s="100"/>
      <c r="H119" s="100"/>
      <c r="I119" s="100"/>
      <c r="J119" s="101"/>
      <c r="K119" s="65"/>
    </row>
    <row r="120" spans="1:11" s="28" customFormat="1" ht="51" hidden="1" customHeight="1" x14ac:dyDescent="0.25">
      <c r="A120" s="17" t="s">
        <v>102</v>
      </c>
      <c r="B120" s="2"/>
      <c r="C120" s="2"/>
      <c r="D120" s="2"/>
      <c r="E120" s="2"/>
      <c r="F120" s="2"/>
      <c r="G120" s="2"/>
      <c r="H120" s="2"/>
      <c r="I120" s="2"/>
      <c r="J120" s="2">
        <v>0</v>
      </c>
      <c r="K120" s="65"/>
    </row>
    <row r="121" spans="1:11" ht="25.5" hidden="1" customHeight="1" x14ac:dyDescent="0.25">
      <c r="A121" s="20" t="s">
        <v>48</v>
      </c>
      <c r="B121" s="2"/>
      <c r="C121" s="2"/>
      <c r="D121" s="2"/>
      <c r="E121" s="2"/>
      <c r="F121" s="2"/>
      <c r="G121" s="3">
        <f>G120</f>
        <v>0</v>
      </c>
      <c r="H121" s="3">
        <f t="shared" ref="H121:I121" si="27">H120</f>
        <v>0</v>
      </c>
      <c r="I121" s="3">
        <f t="shared" si="27"/>
        <v>0</v>
      </c>
      <c r="J121" s="3">
        <v>0</v>
      </c>
      <c r="K121" s="64"/>
    </row>
    <row r="122" spans="1:11" ht="25.5" customHeight="1" x14ac:dyDescent="0.25">
      <c r="A122" s="93" t="s">
        <v>31</v>
      </c>
      <c r="B122" s="94"/>
      <c r="C122" s="94"/>
      <c r="D122" s="94"/>
      <c r="E122" s="94"/>
      <c r="F122" s="94"/>
      <c r="G122" s="94"/>
      <c r="H122" s="94"/>
      <c r="I122" s="94"/>
      <c r="J122" s="95"/>
      <c r="K122" s="65"/>
    </row>
    <row r="123" spans="1:11" s="30" customFormat="1" ht="72" customHeight="1" x14ac:dyDescent="0.25">
      <c r="A123" s="8" t="s">
        <v>95</v>
      </c>
      <c r="B123" s="38"/>
      <c r="C123" s="23"/>
      <c r="D123" s="23"/>
      <c r="E123" s="23"/>
      <c r="F123" s="23"/>
      <c r="G123" s="2">
        <v>14290</v>
      </c>
      <c r="H123" s="2">
        <v>4602.93012</v>
      </c>
      <c r="I123" s="2">
        <v>4602.93012</v>
      </c>
      <c r="J123" s="2">
        <f>I123/G123*100</f>
        <v>32.210847585724281</v>
      </c>
      <c r="K123" s="65"/>
    </row>
    <row r="124" spans="1:11" ht="25.5" customHeight="1" x14ac:dyDescent="0.25">
      <c r="A124" s="20" t="s">
        <v>32</v>
      </c>
      <c r="B124" s="3">
        <f>B123</f>
        <v>0</v>
      </c>
      <c r="C124" s="3">
        <f t="shared" ref="C124:E124" si="28">C123</f>
        <v>0</v>
      </c>
      <c r="D124" s="3">
        <f t="shared" si="28"/>
        <v>0</v>
      </c>
      <c r="E124" s="3">
        <f t="shared" si="28"/>
        <v>0</v>
      </c>
      <c r="F124" s="3"/>
      <c r="G124" s="3">
        <f>G123</f>
        <v>14290</v>
      </c>
      <c r="H124" s="3">
        <f t="shared" ref="H124:I124" si="29">H123</f>
        <v>4602.93012</v>
      </c>
      <c r="I124" s="3">
        <f t="shared" si="29"/>
        <v>4602.93012</v>
      </c>
      <c r="J124" s="3">
        <f>I124/G124*100</f>
        <v>32.210847585724281</v>
      </c>
      <c r="K124" s="64"/>
    </row>
    <row r="125" spans="1:11" ht="25.5" customHeight="1" x14ac:dyDescent="0.25">
      <c r="A125" s="93" t="s">
        <v>53</v>
      </c>
      <c r="B125" s="94"/>
      <c r="C125" s="94"/>
      <c r="D125" s="94"/>
      <c r="E125" s="94"/>
      <c r="F125" s="94"/>
      <c r="G125" s="94"/>
      <c r="H125" s="94"/>
      <c r="I125" s="94"/>
      <c r="J125" s="95"/>
      <c r="K125" s="65"/>
    </row>
    <row r="126" spans="1:11" ht="74.25" hidden="1" customHeight="1" x14ac:dyDescent="0.25">
      <c r="A126" s="8" t="s">
        <v>105</v>
      </c>
      <c r="B126" s="3"/>
      <c r="C126" s="3"/>
      <c r="D126" s="3"/>
      <c r="E126" s="3"/>
      <c r="F126" s="3"/>
      <c r="G126" s="2"/>
      <c r="H126" s="2"/>
      <c r="I126" s="2"/>
      <c r="J126" s="3" t="e">
        <f>I126/G126*100</f>
        <v>#DIV/0!</v>
      </c>
      <c r="K126" s="65"/>
    </row>
    <row r="127" spans="1:11" ht="78.75" hidden="1" customHeight="1" x14ac:dyDescent="0.25">
      <c r="A127" s="17" t="s">
        <v>97</v>
      </c>
      <c r="B127" s="3"/>
      <c r="C127" s="3"/>
      <c r="D127" s="3"/>
      <c r="E127" s="3"/>
      <c r="F127" s="3"/>
      <c r="G127" s="2"/>
      <c r="H127" s="2"/>
      <c r="I127" s="2"/>
      <c r="J127" s="3" t="e">
        <f>I127/G127*100</f>
        <v>#DIV/0!</v>
      </c>
      <c r="K127" s="65"/>
    </row>
    <row r="128" spans="1:11" s="33" customFormat="1" ht="55.5" customHeight="1" x14ac:dyDescent="0.25">
      <c r="A128" s="17" t="s">
        <v>87</v>
      </c>
      <c r="B128" s="3"/>
      <c r="C128" s="3"/>
      <c r="D128" s="3"/>
      <c r="E128" s="3"/>
      <c r="F128" s="3"/>
      <c r="G128" s="2">
        <v>98015.3</v>
      </c>
      <c r="H128" s="2">
        <v>65290.559999999998</v>
      </c>
      <c r="I128" s="2">
        <v>64657.31</v>
      </c>
      <c r="J128" s="3">
        <f>I128/G128*100</f>
        <v>65.966548079738558</v>
      </c>
      <c r="K128" s="65"/>
    </row>
    <row r="129" spans="1:11" ht="25.5" customHeight="1" x14ac:dyDescent="0.25">
      <c r="A129" s="20" t="s">
        <v>52</v>
      </c>
      <c r="B129" s="3">
        <f>B127</f>
        <v>0</v>
      </c>
      <c r="C129" s="3">
        <f t="shared" ref="C129:E129" si="30">C127</f>
        <v>0</v>
      </c>
      <c r="D129" s="3">
        <f t="shared" si="30"/>
        <v>0</v>
      </c>
      <c r="E129" s="3">
        <f t="shared" si="30"/>
        <v>0</v>
      </c>
      <c r="F129" s="3"/>
      <c r="G129" s="3">
        <f>G126+G127+G128</f>
        <v>98015.3</v>
      </c>
      <c r="H129" s="3">
        <f t="shared" ref="H129:I129" si="31">H126+H127+H128</f>
        <v>65290.559999999998</v>
      </c>
      <c r="I129" s="3">
        <f t="shared" si="31"/>
        <v>64657.31</v>
      </c>
      <c r="J129" s="3">
        <f>I129/G129*100</f>
        <v>65.966548079738558</v>
      </c>
      <c r="K129" s="64"/>
    </row>
    <row r="130" spans="1:11" ht="21.75" customHeight="1" x14ac:dyDescent="0.25">
      <c r="A130" s="93" t="s">
        <v>54</v>
      </c>
      <c r="B130" s="94"/>
      <c r="C130" s="94"/>
      <c r="D130" s="94"/>
      <c r="E130" s="94"/>
      <c r="F130" s="94"/>
      <c r="G130" s="94"/>
      <c r="H130" s="94"/>
      <c r="I130" s="94"/>
      <c r="J130" s="95"/>
      <c r="K130" s="65"/>
    </row>
    <row r="131" spans="1:11" s="29" customFormat="1" ht="69" customHeight="1" x14ac:dyDescent="0.25">
      <c r="A131" s="8" t="s">
        <v>89</v>
      </c>
      <c r="B131" s="55"/>
      <c r="C131" s="55"/>
      <c r="D131" s="55"/>
      <c r="E131" s="55"/>
      <c r="F131" s="55"/>
      <c r="G131" s="2">
        <v>600</v>
      </c>
      <c r="H131" s="2">
        <v>0</v>
      </c>
      <c r="I131" s="2">
        <v>0</v>
      </c>
      <c r="J131" s="2">
        <f>I131/G131*100</f>
        <v>0</v>
      </c>
      <c r="K131" s="65"/>
    </row>
    <row r="132" spans="1:11" ht="25.5" customHeight="1" x14ac:dyDescent="0.25">
      <c r="A132" s="20" t="s">
        <v>55</v>
      </c>
      <c r="B132" s="2"/>
      <c r="C132" s="2"/>
      <c r="D132" s="2"/>
      <c r="E132" s="2"/>
      <c r="F132" s="2"/>
      <c r="G132" s="3">
        <f>G131</f>
        <v>600</v>
      </c>
      <c r="H132" s="3">
        <f t="shared" ref="H132:I132" si="32">H131</f>
        <v>0</v>
      </c>
      <c r="I132" s="3">
        <f t="shared" si="32"/>
        <v>0</v>
      </c>
      <c r="J132" s="3">
        <f>I132/G132*100</f>
        <v>0</v>
      </c>
      <c r="K132" s="64"/>
    </row>
    <row r="133" spans="1:11" ht="21.75" hidden="1" customHeight="1" x14ac:dyDescent="0.25">
      <c r="A133" s="93" t="s">
        <v>57</v>
      </c>
      <c r="B133" s="94"/>
      <c r="C133" s="94"/>
      <c r="D133" s="94"/>
      <c r="E133" s="94"/>
      <c r="F133" s="94"/>
      <c r="G133" s="94"/>
      <c r="H133" s="94"/>
      <c r="I133" s="94"/>
      <c r="J133" s="95"/>
      <c r="K133" s="65"/>
    </row>
    <row r="134" spans="1:11" s="29" customFormat="1" ht="71.25" hidden="1" customHeight="1" x14ac:dyDescent="0.25">
      <c r="A134" s="8" t="s">
        <v>89</v>
      </c>
      <c r="B134" s="55"/>
      <c r="C134" s="55"/>
      <c r="D134" s="55"/>
      <c r="E134" s="55"/>
      <c r="F134" s="55"/>
      <c r="G134" s="2"/>
      <c r="H134" s="2"/>
      <c r="I134" s="2"/>
      <c r="J134" s="2" t="e">
        <f>I134/G134*100</f>
        <v>#DIV/0!</v>
      </c>
      <c r="K134" s="65"/>
    </row>
    <row r="135" spans="1:11" ht="25.5" hidden="1" customHeight="1" x14ac:dyDescent="0.25">
      <c r="A135" s="20" t="s">
        <v>56</v>
      </c>
      <c r="B135" s="2"/>
      <c r="C135" s="2"/>
      <c r="D135" s="2"/>
      <c r="E135" s="2"/>
      <c r="F135" s="2"/>
      <c r="G135" s="3">
        <f>G134</f>
        <v>0</v>
      </c>
      <c r="H135" s="3">
        <f t="shared" ref="H135:I135" si="33">H134</f>
        <v>0</v>
      </c>
      <c r="I135" s="3">
        <f t="shared" si="33"/>
        <v>0</v>
      </c>
      <c r="J135" s="3" t="e">
        <f>I135/G135*100</f>
        <v>#DIV/0!</v>
      </c>
      <c r="K135" s="64"/>
    </row>
    <row r="136" spans="1:11" ht="20.25" customHeight="1" x14ac:dyDescent="0.25">
      <c r="A136" s="93" t="s">
        <v>33</v>
      </c>
      <c r="B136" s="94"/>
      <c r="C136" s="94"/>
      <c r="D136" s="94"/>
      <c r="E136" s="94"/>
      <c r="F136" s="94"/>
      <c r="G136" s="94"/>
      <c r="H136" s="94"/>
      <c r="I136" s="94"/>
      <c r="J136" s="95"/>
      <c r="K136" s="65"/>
    </row>
    <row r="137" spans="1:11" s="30" customFormat="1" ht="69" customHeight="1" x14ac:dyDescent="0.25">
      <c r="A137" s="8" t="s">
        <v>178</v>
      </c>
      <c r="B137" s="2">
        <v>10000</v>
      </c>
      <c r="C137" s="2">
        <v>2405.0700000000002</v>
      </c>
      <c r="D137" s="2">
        <f>C137</f>
        <v>2405.0700000000002</v>
      </c>
      <c r="E137" s="2">
        <f t="shared" ref="E137:E139" si="34">D137/B137*100</f>
        <v>24.050700000000003</v>
      </c>
      <c r="F137" s="2"/>
      <c r="G137" s="2"/>
      <c r="H137" s="2"/>
      <c r="I137" s="2"/>
      <c r="J137" s="2"/>
      <c r="K137" s="65"/>
    </row>
    <row r="138" spans="1:11" s="31" customFormat="1" ht="120.75" customHeight="1" x14ac:dyDescent="0.25">
      <c r="A138" s="8" t="s">
        <v>106</v>
      </c>
      <c r="B138" s="2">
        <v>8840</v>
      </c>
      <c r="C138" s="2">
        <v>5874</v>
      </c>
      <c r="D138" s="2">
        <f>C138</f>
        <v>5874</v>
      </c>
      <c r="E138" s="2">
        <f t="shared" si="34"/>
        <v>66.447963800904972</v>
      </c>
      <c r="F138" s="2"/>
      <c r="G138" s="2"/>
      <c r="H138" s="2"/>
      <c r="I138" s="2"/>
      <c r="J138" s="2"/>
      <c r="K138" s="65"/>
    </row>
    <row r="139" spans="1:11" ht="19.5" customHeight="1" x14ac:dyDescent="0.25">
      <c r="A139" s="20" t="s">
        <v>34</v>
      </c>
      <c r="B139" s="3">
        <f>B137+B138</f>
        <v>18840</v>
      </c>
      <c r="C139" s="3">
        <f t="shared" ref="C139:D139" si="35">C137+C138</f>
        <v>8279.07</v>
      </c>
      <c r="D139" s="3">
        <f t="shared" si="35"/>
        <v>8279.07</v>
      </c>
      <c r="E139" s="3">
        <f t="shared" si="34"/>
        <v>43.944108280254774</v>
      </c>
      <c r="F139" s="3"/>
      <c r="G139" s="2"/>
      <c r="H139" s="2"/>
      <c r="I139" s="2"/>
      <c r="J139" s="2"/>
      <c r="K139" s="65"/>
    </row>
    <row r="140" spans="1:11" ht="21.75" hidden="1" customHeight="1" x14ac:dyDescent="0.25">
      <c r="A140" s="93" t="s">
        <v>59</v>
      </c>
      <c r="B140" s="94"/>
      <c r="C140" s="94"/>
      <c r="D140" s="94"/>
      <c r="E140" s="94"/>
      <c r="F140" s="94"/>
      <c r="G140" s="94"/>
      <c r="H140" s="94"/>
      <c r="I140" s="94"/>
      <c r="J140" s="95"/>
      <c r="K140" s="65"/>
    </row>
    <row r="141" spans="1:11" ht="71.25" hidden="1" customHeight="1" x14ac:dyDescent="0.25">
      <c r="A141" s="8" t="s">
        <v>107</v>
      </c>
      <c r="B141" s="55"/>
      <c r="C141" s="55"/>
      <c r="D141" s="55"/>
      <c r="E141" s="55"/>
      <c r="F141" s="55"/>
      <c r="G141" s="2"/>
      <c r="H141" s="2"/>
      <c r="I141" s="2"/>
      <c r="J141" s="2" t="e">
        <f>I141/G141*100</f>
        <v>#DIV/0!</v>
      </c>
      <c r="K141" s="65"/>
    </row>
    <row r="142" spans="1:11" ht="25.5" hidden="1" customHeight="1" x14ac:dyDescent="0.25">
      <c r="A142" s="20" t="s">
        <v>58</v>
      </c>
      <c r="B142" s="2"/>
      <c r="C142" s="2"/>
      <c r="D142" s="2"/>
      <c r="E142" s="2"/>
      <c r="F142" s="2"/>
      <c r="G142" s="3">
        <f>G141</f>
        <v>0</v>
      </c>
      <c r="H142" s="3">
        <f t="shared" ref="H142:I142" si="36">H141</f>
        <v>0</v>
      </c>
      <c r="I142" s="3">
        <f t="shared" si="36"/>
        <v>0</v>
      </c>
      <c r="J142" s="3" t="e">
        <f>I142/G142*100</f>
        <v>#DIV/0!</v>
      </c>
      <c r="K142" s="65"/>
    </row>
    <row r="143" spans="1:11" ht="41.25" hidden="1" customHeight="1" x14ac:dyDescent="0.25">
      <c r="A143" s="93" t="s">
        <v>60</v>
      </c>
      <c r="B143" s="94"/>
      <c r="C143" s="94"/>
      <c r="D143" s="94"/>
      <c r="E143" s="94"/>
      <c r="F143" s="94"/>
      <c r="G143" s="94"/>
      <c r="H143" s="94"/>
      <c r="I143" s="94"/>
      <c r="J143" s="95"/>
      <c r="K143" s="65"/>
    </row>
    <row r="144" spans="1:11" ht="55.5" hidden="1" customHeight="1" x14ac:dyDescent="0.25">
      <c r="A144" s="8" t="s">
        <v>108</v>
      </c>
      <c r="B144" s="55"/>
      <c r="C144" s="55"/>
      <c r="D144" s="55"/>
      <c r="E144" s="55"/>
      <c r="F144" s="55"/>
      <c r="G144" s="2"/>
      <c r="H144" s="2"/>
      <c r="I144" s="2"/>
      <c r="J144" s="2" t="e">
        <f t="shared" ref="J144:J150" si="37">I144/G144*100</f>
        <v>#DIV/0!</v>
      </c>
      <c r="K144" s="65"/>
    </row>
    <row r="145" spans="1:11" ht="64.5" hidden="1" customHeight="1" x14ac:dyDescent="0.25">
      <c r="A145" s="17" t="s">
        <v>109</v>
      </c>
      <c r="B145" s="2"/>
      <c r="C145" s="2"/>
      <c r="D145" s="2"/>
      <c r="E145" s="2"/>
      <c r="F145" s="2"/>
      <c r="G145" s="2"/>
      <c r="H145" s="2"/>
      <c r="I145" s="2"/>
      <c r="J145" s="2" t="e">
        <f t="shared" si="37"/>
        <v>#DIV/0!</v>
      </c>
      <c r="K145" s="65"/>
    </row>
    <row r="146" spans="1:11" ht="33.75" hidden="1" customHeight="1" x14ac:dyDescent="0.25">
      <c r="A146" s="17" t="s">
        <v>110</v>
      </c>
      <c r="B146" s="2"/>
      <c r="C146" s="2"/>
      <c r="D146" s="2"/>
      <c r="E146" s="2"/>
      <c r="F146" s="2"/>
      <c r="G146" s="2"/>
      <c r="H146" s="2"/>
      <c r="I146" s="2"/>
      <c r="J146" s="2" t="e">
        <f t="shared" si="37"/>
        <v>#DIV/0!</v>
      </c>
      <c r="K146" s="65"/>
    </row>
    <row r="147" spans="1:11" ht="37.5" hidden="1" customHeight="1" x14ac:dyDescent="0.25">
      <c r="A147" s="17" t="s">
        <v>111</v>
      </c>
      <c r="B147" s="2"/>
      <c r="C147" s="2"/>
      <c r="D147" s="2"/>
      <c r="E147" s="2"/>
      <c r="F147" s="2"/>
      <c r="G147" s="2"/>
      <c r="H147" s="2"/>
      <c r="I147" s="2"/>
      <c r="J147" s="2" t="e">
        <f t="shared" si="37"/>
        <v>#DIV/0!</v>
      </c>
      <c r="K147" s="65"/>
    </row>
    <row r="148" spans="1:11" ht="35.25" hidden="1" customHeight="1" x14ac:dyDescent="0.25">
      <c r="A148" s="17" t="s">
        <v>112</v>
      </c>
      <c r="B148" s="2"/>
      <c r="C148" s="2"/>
      <c r="D148" s="2"/>
      <c r="E148" s="2"/>
      <c r="F148" s="2"/>
      <c r="G148" s="2"/>
      <c r="H148" s="2"/>
      <c r="I148" s="2"/>
      <c r="J148" s="2" t="e">
        <f t="shared" si="37"/>
        <v>#DIV/0!</v>
      </c>
      <c r="K148" s="65"/>
    </row>
    <row r="149" spans="1:11" ht="54" hidden="1" customHeight="1" x14ac:dyDescent="0.25">
      <c r="A149" s="17" t="s">
        <v>113</v>
      </c>
      <c r="B149" s="2"/>
      <c r="C149" s="2"/>
      <c r="D149" s="2"/>
      <c r="E149" s="2"/>
      <c r="F149" s="2"/>
      <c r="G149" s="2"/>
      <c r="H149" s="2"/>
      <c r="I149" s="2"/>
      <c r="J149" s="2" t="e">
        <f t="shared" si="37"/>
        <v>#DIV/0!</v>
      </c>
      <c r="K149" s="65"/>
    </row>
    <row r="150" spans="1:11" ht="25.5" hidden="1" customHeight="1" x14ac:dyDescent="0.25">
      <c r="A150" s="20" t="s">
        <v>61</v>
      </c>
      <c r="B150" s="2"/>
      <c r="C150" s="2"/>
      <c r="D150" s="2"/>
      <c r="E150" s="2"/>
      <c r="F150" s="2"/>
      <c r="G150" s="3">
        <f>G144+G145+G146+G147+G148+G149</f>
        <v>0</v>
      </c>
      <c r="H150" s="3">
        <f t="shared" ref="H150:I150" si="38">H144+H145+H146+H147+H148+H149</f>
        <v>0</v>
      </c>
      <c r="I150" s="3">
        <f t="shared" si="38"/>
        <v>0</v>
      </c>
      <c r="J150" s="3" t="e">
        <f t="shared" si="37"/>
        <v>#DIV/0!</v>
      </c>
      <c r="K150" s="65"/>
    </row>
    <row r="151" spans="1:11" ht="25.5" hidden="1" customHeight="1" x14ac:dyDescent="0.25">
      <c r="A151" s="99" t="s">
        <v>129</v>
      </c>
      <c r="B151" s="100"/>
      <c r="C151" s="100"/>
      <c r="D151" s="100"/>
      <c r="E151" s="100"/>
      <c r="F151" s="100"/>
      <c r="G151" s="100"/>
      <c r="H151" s="100"/>
      <c r="I151" s="100"/>
      <c r="J151" s="101"/>
      <c r="K151" s="65"/>
    </row>
    <row r="152" spans="1:11" s="32" customFormat="1" ht="54.75" hidden="1" customHeight="1" x14ac:dyDescent="0.25">
      <c r="A152" s="39" t="s">
        <v>130</v>
      </c>
      <c r="B152" s="2"/>
      <c r="C152" s="2"/>
      <c r="D152" s="2"/>
      <c r="E152" s="2"/>
      <c r="F152" s="2"/>
      <c r="G152" s="2"/>
      <c r="H152" s="2"/>
      <c r="I152" s="2"/>
      <c r="J152" s="2" t="e">
        <f>I152/G152*100</f>
        <v>#DIV/0!</v>
      </c>
      <c r="K152" s="65"/>
    </row>
    <row r="153" spans="1:11" ht="25.5" hidden="1" customHeight="1" x14ac:dyDescent="0.25">
      <c r="A153" s="20"/>
      <c r="B153" s="2"/>
      <c r="C153" s="2"/>
      <c r="D153" s="2"/>
      <c r="E153" s="2"/>
      <c r="F153" s="2"/>
      <c r="G153" s="3">
        <f>G152</f>
        <v>0</v>
      </c>
      <c r="H153" s="3">
        <f t="shared" ref="H153:I153" si="39">H152</f>
        <v>0</v>
      </c>
      <c r="I153" s="3">
        <f t="shared" si="39"/>
        <v>0</v>
      </c>
      <c r="J153" s="2" t="e">
        <f>I153/G153*100</f>
        <v>#DIV/0!</v>
      </c>
      <c r="K153" s="64"/>
    </row>
    <row r="154" spans="1:11" ht="21.75" customHeight="1" x14ac:dyDescent="0.25">
      <c r="A154" s="93" t="s">
        <v>35</v>
      </c>
      <c r="B154" s="94"/>
      <c r="C154" s="94"/>
      <c r="D154" s="94"/>
      <c r="E154" s="94"/>
      <c r="F154" s="94"/>
      <c r="G154" s="94"/>
      <c r="H154" s="94"/>
      <c r="I154" s="94"/>
      <c r="J154" s="95"/>
      <c r="K154" s="65"/>
    </row>
    <row r="155" spans="1:11" s="31" customFormat="1" ht="37.5" customHeight="1" x14ac:dyDescent="0.25">
      <c r="A155" s="61" t="s">
        <v>139</v>
      </c>
      <c r="B155" s="40">
        <f>B158</f>
        <v>9000</v>
      </c>
      <c r="C155" s="40">
        <f t="shared" ref="C155:J155" si="40">C158</f>
        <v>4315</v>
      </c>
      <c r="D155" s="40">
        <f t="shared" si="40"/>
        <v>4315</v>
      </c>
      <c r="E155" s="40">
        <f t="shared" si="40"/>
        <v>47.944444444444443</v>
      </c>
      <c r="F155" s="40"/>
      <c r="G155" s="40">
        <f>G157</f>
        <v>29200</v>
      </c>
      <c r="H155" s="40">
        <f t="shared" si="40"/>
        <v>13550</v>
      </c>
      <c r="I155" s="40">
        <f t="shared" si="40"/>
        <v>12409.745000000001</v>
      </c>
      <c r="J155" s="40">
        <f t="shared" si="40"/>
        <v>42.499126712328774</v>
      </c>
      <c r="K155" s="65"/>
    </row>
    <row r="156" spans="1:11" s="6" customFormat="1" ht="21.75" hidden="1" customHeight="1" x14ac:dyDescent="0.25">
      <c r="A156" s="27" t="s">
        <v>140</v>
      </c>
      <c r="B156" s="38"/>
      <c r="C156" s="38"/>
      <c r="D156" s="38"/>
      <c r="E156" s="38"/>
      <c r="F156" s="38"/>
      <c r="G156" s="38"/>
      <c r="H156" s="38"/>
      <c r="I156" s="38"/>
      <c r="J156" s="48"/>
      <c r="K156" s="65"/>
    </row>
    <row r="157" spans="1:11" ht="27.75" customHeight="1" x14ac:dyDescent="0.25">
      <c r="A157" s="26" t="s">
        <v>138</v>
      </c>
      <c r="B157" s="48">
        <v>9000</v>
      </c>
      <c r="C157" s="48">
        <v>4315</v>
      </c>
      <c r="D157" s="38">
        <v>4315</v>
      </c>
      <c r="E157" s="48">
        <f t="shared" ref="E157:E158" si="41">D157/B157*100</f>
        <v>47.944444444444443</v>
      </c>
      <c r="F157" s="48"/>
      <c r="G157" s="48">
        <v>29200</v>
      </c>
      <c r="H157" s="48">
        <v>13550</v>
      </c>
      <c r="I157" s="48">
        <v>12409.745000000001</v>
      </c>
      <c r="J157" s="48">
        <f t="shared" si="22"/>
        <v>42.499126712328774</v>
      </c>
      <c r="K157" s="67"/>
    </row>
    <row r="158" spans="1:11" ht="27" customHeight="1" x14ac:dyDescent="0.25">
      <c r="A158" s="20" t="s">
        <v>36</v>
      </c>
      <c r="B158" s="3">
        <f>B157+B156</f>
        <v>9000</v>
      </c>
      <c r="C158" s="3">
        <f>C157+C156</f>
        <v>4315</v>
      </c>
      <c r="D158" s="3">
        <f>D157+D156</f>
        <v>4315</v>
      </c>
      <c r="E158" s="2">
        <f t="shared" si="41"/>
        <v>47.944444444444443</v>
      </c>
      <c r="F158" s="2"/>
      <c r="G158" s="3">
        <f>G157+G156</f>
        <v>29200</v>
      </c>
      <c r="H158" s="3">
        <f>H157+H156</f>
        <v>13550</v>
      </c>
      <c r="I158" s="3">
        <f t="shared" ref="I158" si="42">I157</f>
        <v>12409.745000000001</v>
      </c>
      <c r="J158" s="2">
        <f t="shared" si="22"/>
        <v>42.499126712328774</v>
      </c>
      <c r="K158" s="66"/>
    </row>
    <row r="159" spans="1:11" ht="27.75" hidden="1" customHeight="1" x14ac:dyDescent="0.25">
      <c r="A159" s="93" t="s">
        <v>8</v>
      </c>
      <c r="B159" s="94"/>
      <c r="C159" s="94"/>
      <c r="D159" s="94"/>
      <c r="E159" s="94"/>
      <c r="F159" s="94"/>
      <c r="G159" s="94"/>
      <c r="H159" s="94"/>
      <c r="I159" s="94"/>
      <c r="J159" s="95"/>
      <c r="K159" s="65"/>
    </row>
    <row r="160" spans="1:11" ht="33.75" hidden="1" customHeight="1" x14ac:dyDescent="0.25">
      <c r="A160" s="8" t="s">
        <v>14</v>
      </c>
      <c r="B160" s="2"/>
      <c r="C160" s="2"/>
      <c r="D160" s="2"/>
      <c r="E160" s="2"/>
      <c r="F160" s="2"/>
      <c r="G160" s="2"/>
      <c r="H160" s="2"/>
      <c r="I160" s="2"/>
      <c r="J160" s="2" t="e">
        <f t="shared" si="22"/>
        <v>#DIV/0!</v>
      </c>
      <c r="K160" s="65"/>
    </row>
    <row r="161" spans="1:11" ht="21.75" hidden="1" customHeight="1" x14ac:dyDescent="0.25">
      <c r="A161" s="93" t="s">
        <v>9</v>
      </c>
      <c r="B161" s="94"/>
      <c r="C161" s="94"/>
      <c r="D161" s="94"/>
      <c r="E161" s="94"/>
      <c r="F161" s="94"/>
      <c r="G161" s="94"/>
      <c r="H161" s="94"/>
      <c r="I161" s="94"/>
      <c r="J161" s="95"/>
      <c r="K161" s="65"/>
    </row>
    <row r="162" spans="1:11" ht="36.75" hidden="1" customHeight="1" x14ac:dyDescent="0.25">
      <c r="A162" s="8" t="s">
        <v>7</v>
      </c>
      <c r="B162" s="2"/>
      <c r="C162" s="2"/>
      <c r="D162" s="2"/>
      <c r="E162" s="2"/>
      <c r="F162" s="2"/>
      <c r="G162" s="2"/>
      <c r="H162" s="2"/>
      <c r="I162" s="2"/>
      <c r="J162" s="2" t="e">
        <f t="shared" si="22"/>
        <v>#DIV/0!</v>
      </c>
      <c r="K162" s="65"/>
    </row>
    <row r="163" spans="1:11" ht="36.75" hidden="1" customHeight="1" x14ac:dyDescent="0.25">
      <c r="A163" s="8" t="s">
        <v>4</v>
      </c>
      <c r="B163" s="2"/>
      <c r="C163" s="2"/>
      <c r="D163" s="2"/>
      <c r="E163" s="2"/>
      <c r="F163" s="2"/>
      <c r="G163" s="2"/>
      <c r="H163" s="2"/>
      <c r="I163" s="2"/>
      <c r="J163" s="2" t="e">
        <f t="shared" ref="J163" si="43">I163/G163*100</f>
        <v>#DIV/0!</v>
      </c>
      <c r="K163" s="65"/>
    </row>
    <row r="164" spans="1:11" ht="25.5" hidden="1" customHeight="1" x14ac:dyDescent="0.25">
      <c r="A164" s="20" t="s">
        <v>6</v>
      </c>
      <c r="B164" s="3"/>
      <c r="C164" s="3"/>
      <c r="D164" s="3"/>
      <c r="E164" s="3"/>
      <c r="F164" s="3"/>
      <c r="G164" s="3">
        <f>SUM(G162:G163)</f>
        <v>0</v>
      </c>
      <c r="H164" s="3">
        <f>SUM(H162:H163)</f>
        <v>0</v>
      </c>
      <c r="I164" s="3">
        <f>SUM(I162:I163)</f>
        <v>0</v>
      </c>
      <c r="J164" s="3" t="e">
        <f t="shared" si="22"/>
        <v>#DIV/0!</v>
      </c>
      <c r="K164" s="65"/>
    </row>
    <row r="165" spans="1:11" ht="27.75" hidden="1" customHeight="1" x14ac:dyDescent="0.25">
      <c r="A165" s="93" t="s">
        <v>12</v>
      </c>
      <c r="B165" s="94"/>
      <c r="C165" s="94"/>
      <c r="D165" s="94"/>
      <c r="E165" s="94"/>
      <c r="F165" s="94"/>
      <c r="G165" s="94"/>
      <c r="H165" s="94"/>
      <c r="I165" s="94"/>
      <c r="J165" s="95"/>
      <c r="K165" s="65"/>
    </row>
    <row r="166" spans="1:11" ht="33.75" hidden="1" customHeight="1" x14ac:dyDescent="0.25">
      <c r="A166" s="8" t="s">
        <v>13</v>
      </c>
      <c r="B166" s="2"/>
      <c r="C166" s="2"/>
      <c r="D166" s="2"/>
      <c r="E166" s="2"/>
      <c r="F166" s="2"/>
      <c r="G166" s="2"/>
      <c r="H166" s="2"/>
      <c r="I166" s="2"/>
      <c r="J166" s="2" t="e">
        <f t="shared" si="22"/>
        <v>#DIV/0!</v>
      </c>
      <c r="K166" s="65"/>
    </row>
    <row r="167" spans="1:11" ht="21.75" hidden="1" customHeight="1" x14ac:dyDescent="0.25">
      <c r="A167" s="93" t="s">
        <v>63</v>
      </c>
      <c r="B167" s="94"/>
      <c r="C167" s="94"/>
      <c r="D167" s="94"/>
      <c r="E167" s="94"/>
      <c r="F167" s="94"/>
      <c r="G167" s="94"/>
      <c r="H167" s="94"/>
      <c r="I167" s="94"/>
      <c r="J167" s="95"/>
      <c r="K167" s="65"/>
    </row>
    <row r="168" spans="1:11" ht="54.75" hidden="1" customHeight="1" x14ac:dyDescent="0.25">
      <c r="A168" s="8" t="s">
        <v>114</v>
      </c>
      <c r="B168" s="55"/>
      <c r="C168" s="55"/>
      <c r="D168" s="55"/>
      <c r="E168" s="55"/>
      <c r="F168" s="55"/>
      <c r="G168" s="2"/>
      <c r="H168" s="2"/>
      <c r="I168" s="2"/>
      <c r="J168" s="2" t="e">
        <f>I168/G168*100</f>
        <v>#DIV/0!</v>
      </c>
      <c r="K168" s="65"/>
    </row>
    <row r="169" spans="1:11" ht="25.5" hidden="1" customHeight="1" x14ac:dyDescent="0.25">
      <c r="A169" s="20" t="s">
        <v>62</v>
      </c>
      <c r="B169" s="2"/>
      <c r="C169" s="2"/>
      <c r="D169" s="2"/>
      <c r="E169" s="2"/>
      <c r="F169" s="2"/>
      <c r="G169" s="3">
        <f>G168</f>
        <v>0</v>
      </c>
      <c r="H169" s="3">
        <f t="shared" ref="H169:I169" si="44">H168</f>
        <v>0</v>
      </c>
      <c r="I169" s="3">
        <f t="shared" si="44"/>
        <v>0</v>
      </c>
      <c r="J169" s="3" t="e">
        <f>I169/G169*100</f>
        <v>#DIV/0!</v>
      </c>
      <c r="K169" s="65"/>
    </row>
    <row r="170" spans="1:11" ht="21.75" hidden="1" customHeight="1" x14ac:dyDescent="0.25">
      <c r="A170" s="93" t="s">
        <v>65</v>
      </c>
      <c r="B170" s="94"/>
      <c r="C170" s="94"/>
      <c r="D170" s="94"/>
      <c r="E170" s="94"/>
      <c r="F170" s="94"/>
      <c r="G170" s="94"/>
      <c r="H170" s="94"/>
      <c r="I170" s="94"/>
      <c r="J170" s="95"/>
      <c r="K170" s="65"/>
    </row>
    <row r="171" spans="1:11" s="30" customFormat="1" ht="57" hidden="1" customHeight="1" x14ac:dyDescent="0.25">
      <c r="A171" s="8" t="s">
        <v>122</v>
      </c>
      <c r="B171" s="55"/>
      <c r="C171" s="55"/>
      <c r="D171" s="55"/>
      <c r="E171" s="55"/>
      <c r="F171" s="55"/>
      <c r="G171" s="2"/>
      <c r="H171" s="2"/>
      <c r="I171" s="2"/>
      <c r="J171" s="2" t="e">
        <f>I171/G171*100</f>
        <v>#DIV/0!</v>
      </c>
      <c r="K171" s="65"/>
    </row>
    <row r="172" spans="1:11" ht="25.5" hidden="1" customHeight="1" x14ac:dyDescent="0.25">
      <c r="A172" s="20" t="s">
        <v>64</v>
      </c>
      <c r="B172" s="2"/>
      <c r="C172" s="2"/>
      <c r="D172" s="2"/>
      <c r="E172" s="2"/>
      <c r="F172" s="2"/>
      <c r="G172" s="3">
        <f>G171</f>
        <v>0</v>
      </c>
      <c r="H172" s="3">
        <f t="shared" ref="H172:I172" si="45">H171</f>
        <v>0</v>
      </c>
      <c r="I172" s="3">
        <f t="shared" si="45"/>
        <v>0</v>
      </c>
      <c r="J172" s="3" t="e">
        <f>I172/G172*100</f>
        <v>#DIV/0!</v>
      </c>
      <c r="K172" s="64"/>
    </row>
    <row r="173" spans="1:11" ht="21.75" customHeight="1" x14ac:dyDescent="0.25">
      <c r="A173" s="93" t="s">
        <v>37</v>
      </c>
      <c r="B173" s="94"/>
      <c r="C173" s="94"/>
      <c r="D173" s="94"/>
      <c r="E173" s="94"/>
      <c r="F173" s="94"/>
      <c r="G173" s="94"/>
      <c r="H173" s="94"/>
      <c r="I173" s="94"/>
      <c r="J173" s="95"/>
      <c r="K173" s="65"/>
    </row>
    <row r="174" spans="1:11" ht="39.75" customHeight="1" x14ac:dyDescent="0.25">
      <c r="A174" s="8" t="s">
        <v>115</v>
      </c>
      <c r="B174" s="2">
        <v>9460.2999999999993</v>
      </c>
      <c r="C174" s="2">
        <v>5940.18</v>
      </c>
      <c r="D174" s="2">
        <v>5750.08</v>
      </c>
      <c r="E174" s="2">
        <f t="shared" ref="E174" si="46">D174/B174*100</f>
        <v>60.781159159857509</v>
      </c>
      <c r="F174" s="2"/>
      <c r="G174" s="2">
        <v>6962.58</v>
      </c>
      <c r="H174" s="2">
        <v>2116.73</v>
      </c>
      <c r="I174" s="2">
        <f>1632.09</f>
        <v>1632.09</v>
      </c>
      <c r="J174" s="2">
        <f>I174/G174*100</f>
        <v>23.44087967391398</v>
      </c>
      <c r="K174" s="65"/>
    </row>
    <row r="175" spans="1:11" ht="22.5" customHeight="1" x14ac:dyDescent="0.25">
      <c r="A175" s="20" t="s">
        <v>38</v>
      </c>
      <c r="B175" s="3">
        <f>B174</f>
        <v>9460.2999999999993</v>
      </c>
      <c r="C175" s="3">
        <f>C174</f>
        <v>5940.18</v>
      </c>
      <c r="D175" s="3">
        <f>D174</f>
        <v>5750.08</v>
      </c>
      <c r="E175" s="3">
        <f>D175/B175*100</f>
        <v>60.781159159857509</v>
      </c>
      <c r="F175" s="3"/>
      <c r="G175" s="3">
        <f>SUM(G174:G174)</f>
        <v>6962.58</v>
      </c>
      <c r="H175" s="3">
        <f>SUM(H174:H174)</f>
        <v>2116.73</v>
      </c>
      <c r="I175" s="3">
        <f>SUM(I174:I174)</f>
        <v>1632.09</v>
      </c>
      <c r="J175" s="3">
        <f>I175/G175*100</f>
        <v>23.44087967391398</v>
      </c>
      <c r="K175" s="64"/>
    </row>
    <row r="176" spans="1:11" ht="21.75" hidden="1" customHeight="1" x14ac:dyDescent="0.25">
      <c r="A176" s="93" t="s">
        <v>66</v>
      </c>
      <c r="B176" s="94"/>
      <c r="C176" s="94"/>
      <c r="D176" s="94"/>
      <c r="E176" s="94"/>
      <c r="F176" s="94"/>
      <c r="G176" s="94"/>
      <c r="H176" s="94"/>
      <c r="I176" s="94"/>
      <c r="J176" s="95"/>
      <c r="K176" s="65"/>
    </row>
    <row r="177" spans="1:12" ht="53.25" hidden="1" customHeight="1" x14ac:dyDescent="0.25">
      <c r="A177" s="17" t="s">
        <v>116</v>
      </c>
      <c r="B177" s="3"/>
      <c r="C177" s="3"/>
      <c r="D177" s="3"/>
      <c r="E177" s="3"/>
      <c r="F177" s="3"/>
      <c r="G177" s="2"/>
      <c r="H177" s="2"/>
      <c r="I177" s="2"/>
      <c r="J177" s="2" t="e">
        <f>I177/G177*100</f>
        <v>#DIV/0!</v>
      </c>
      <c r="K177" s="65"/>
    </row>
    <row r="178" spans="1:12" ht="22.5" hidden="1" customHeight="1" x14ac:dyDescent="0.25">
      <c r="A178" s="20" t="s">
        <v>67</v>
      </c>
      <c r="B178" s="3"/>
      <c r="C178" s="3"/>
      <c r="D178" s="3"/>
      <c r="E178" s="3"/>
      <c r="F178" s="3"/>
      <c r="G178" s="3">
        <f>G177</f>
        <v>0</v>
      </c>
      <c r="H178" s="3">
        <f t="shared" ref="H178:I178" si="47">H177</f>
        <v>0</v>
      </c>
      <c r="I178" s="3">
        <f t="shared" si="47"/>
        <v>0</v>
      </c>
      <c r="J178" s="3" t="e">
        <f>I178/G178*100</f>
        <v>#DIV/0!</v>
      </c>
      <c r="K178" s="65"/>
    </row>
    <row r="179" spans="1:12" ht="21.75" customHeight="1" x14ac:dyDescent="0.25">
      <c r="A179" s="93" t="s">
        <v>164</v>
      </c>
      <c r="B179" s="94"/>
      <c r="C179" s="94"/>
      <c r="D179" s="94"/>
      <c r="E179" s="94"/>
      <c r="F179" s="94"/>
      <c r="G179" s="94"/>
      <c r="H179" s="94"/>
      <c r="I179" s="94"/>
      <c r="J179" s="95"/>
      <c r="K179" s="65"/>
    </row>
    <row r="180" spans="1:12" ht="33.75" customHeight="1" x14ac:dyDescent="0.25">
      <c r="A180" s="17" t="s">
        <v>14</v>
      </c>
      <c r="B180" s="2"/>
      <c r="C180" s="2"/>
      <c r="D180" s="2">
        <f>C180</f>
        <v>0</v>
      </c>
      <c r="E180" s="2"/>
      <c r="F180" s="2"/>
      <c r="G180" s="2">
        <v>0</v>
      </c>
      <c r="H180" s="2">
        <f>G180</f>
        <v>0</v>
      </c>
      <c r="I180" s="2">
        <f>H180</f>
        <v>0</v>
      </c>
      <c r="K180" s="65"/>
    </row>
    <row r="181" spans="1:12" ht="22.5" customHeight="1" x14ac:dyDescent="0.25">
      <c r="A181" s="20" t="s">
        <v>117</v>
      </c>
      <c r="B181" s="3">
        <f>B180</f>
        <v>0</v>
      </c>
      <c r="C181" s="3">
        <f>C180</f>
        <v>0</v>
      </c>
      <c r="D181" s="3">
        <f t="shared" ref="D181" si="48">D180</f>
        <v>0</v>
      </c>
      <c r="E181" s="3">
        <v>0</v>
      </c>
      <c r="F181" s="3"/>
      <c r="G181" s="3">
        <f>G180</f>
        <v>0</v>
      </c>
      <c r="H181" s="3">
        <f t="shared" ref="H181:I181" si="49">H180</f>
        <v>0</v>
      </c>
      <c r="I181" s="3">
        <f t="shared" si="49"/>
        <v>0</v>
      </c>
      <c r="J181" s="2">
        <v>0</v>
      </c>
      <c r="K181" s="65"/>
    </row>
    <row r="182" spans="1:12" ht="18.75" hidden="1" customHeight="1" x14ac:dyDescent="0.25">
      <c r="A182" s="93" t="s">
        <v>39</v>
      </c>
      <c r="B182" s="94"/>
      <c r="C182" s="94"/>
      <c r="D182" s="94"/>
      <c r="E182" s="94"/>
      <c r="F182" s="94"/>
      <c r="G182" s="94"/>
      <c r="H182" s="94"/>
      <c r="I182" s="94"/>
      <c r="J182" s="95"/>
    </row>
    <row r="183" spans="1:12" ht="32.25" hidden="1" customHeight="1" x14ac:dyDescent="0.25">
      <c r="A183" s="8" t="s">
        <v>41</v>
      </c>
      <c r="B183" s="2"/>
      <c r="C183" s="2"/>
      <c r="D183" s="2"/>
      <c r="E183" s="2"/>
      <c r="F183" s="2"/>
      <c r="G183" s="2"/>
      <c r="H183" s="2"/>
      <c r="I183" s="2"/>
      <c r="J183" s="2">
        <f>J175+J182</f>
        <v>23.44087967391398</v>
      </c>
    </row>
    <row r="184" spans="1:12" ht="32.25" hidden="1" customHeight="1" x14ac:dyDescent="0.25">
      <c r="A184" s="8" t="s">
        <v>68</v>
      </c>
      <c r="B184" s="2"/>
      <c r="C184" s="2"/>
      <c r="D184" s="2"/>
      <c r="E184" s="2"/>
      <c r="F184" s="2"/>
      <c r="G184" s="2"/>
      <c r="H184" s="2"/>
      <c r="I184" s="2"/>
      <c r="J184" s="2">
        <f>J176+J183</f>
        <v>23.44087967391398</v>
      </c>
    </row>
    <row r="185" spans="1:12" ht="27" hidden="1" customHeight="1" x14ac:dyDescent="0.25">
      <c r="A185" s="20" t="s">
        <v>40</v>
      </c>
      <c r="B185" s="3">
        <f>B183</f>
        <v>0</v>
      </c>
      <c r="C185" s="3">
        <f t="shared" ref="C185:D185" si="50">C183</f>
        <v>0</v>
      </c>
      <c r="D185" s="3">
        <f t="shared" si="50"/>
        <v>0</v>
      </c>
      <c r="E185" s="3"/>
      <c r="F185" s="3"/>
      <c r="G185" s="3">
        <f>G183+G184</f>
        <v>0</v>
      </c>
      <c r="H185" s="3">
        <f t="shared" ref="H185:I185" si="51">H183+H184</f>
        <v>0</v>
      </c>
      <c r="I185" s="3">
        <f t="shared" si="51"/>
        <v>0</v>
      </c>
      <c r="J185" s="3">
        <f t="shared" ref="J185" si="52">J182+J183</f>
        <v>23.44087967391398</v>
      </c>
    </row>
    <row r="186" spans="1:12" ht="15.75" hidden="1" customHeight="1" x14ac:dyDescent="0.25">
      <c r="A186" s="20"/>
      <c r="B186" s="3"/>
      <c r="C186" s="3"/>
      <c r="D186" s="3"/>
      <c r="E186" s="3"/>
      <c r="F186" s="3"/>
      <c r="G186" s="3"/>
      <c r="H186" s="3"/>
      <c r="I186" s="3"/>
      <c r="J186" s="3"/>
    </row>
    <row r="187" spans="1:12" ht="19.5" hidden="1" customHeight="1" x14ac:dyDescent="0.25">
      <c r="A187" s="93" t="s">
        <v>123</v>
      </c>
      <c r="B187" s="94"/>
      <c r="C187" s="94"/>
      <c r="D187" s="94"/>
      <c r="E187" s="94"/>
      <c r="F187" s="94"/>
      <c r="G187" s="94"/>
      <c r="H187" s="94"/>
      <c r="I187" s="94"/>
      <c r="J187" s="94"/>
      <c r="K187" s="62"/>
      <c r="L187" s="36"/>
    </row>
    <row r="188" spans="1:12" s="30" customFormat="1" ht="67.5" hidden="1" customHeight="1" x14ac:dyDescent="0.25">
      <c r="A188" s="8" t="s">
        <v>125</v>
      </c>
      <c r="B188" s="3"/>
      <c r="C188" s="3"/>
      <c r="D188" s="3"/>
      <c r="E188" s="3"/>
      <c r="F188" s="3"/>
      <c r="G188" s="2"/>
      <c r="H188" s="2"/>
      <c r="I188" s="2"/>
      <c r="J188" s="2" t="e">
        <f>I188/G188*100</f>
        <v>#DIV/0!</v>
      </c>
      <c r="K188" s="70"/>
    </row>
    <row r="189" spans="1:12" ht="20.25" hidden="1" customHeight="1" x14ac:dyDescent="0.25">
      <c r="A189" s="20" t="s">
        <v>40</v>
      </c>
      <c r="B189" s="3"/>
      <c r="C189" s="3"/>
      <c r="D189" s="3"/>
      <c r="E189" s="3"/>
      <c r="F189" s="3"/>
      <c r="G189" s="3">
        <f>G188</f>
        <v>0</v>
      </c>
      <c r="H189" s="3">
        <f>H188</f>
        <v>0</v>
      </c>
      <c r="I189" s="3">
        <f t="shared" ref="I189:J189" si="53">I188</f>
        <v>0</v>
      </c>
      <c r="J189" s="3" t="e">
        <f t="shared" si="53"/>
        <v>#DIV/0!</v>
      </c>
      <c r="K189" s="71"/>
    </row>
    <row r="190" spans="1:12" s="16" customFormat="1" ht="31.5" customHeight="1" x14ac:dyDescent="0.3">
      <c r="A190" s="14" t="s">
        <v>11</v>
      </c>
      <c r="B190" s="15">
        <f>B181+B175+B158++B67+B49+B23+B21+B139+B87+B132+B129+B124+B112+B107+B56+B39+B34+B31</f>
        <v>362167.12</v>
      </c>
      <c r="C190" s="15">
        <f t="shared" ref="C190:D190" si="54">C181+C175+C158++C67+C49+C23+C21+C139+C87+C132+C129+C124+C112+C107+C56+C39+C34+C31</f>
        <v>152449.66</v>
      </c>
      <c r="D190" s="15">
        <f t="shared" si="54"/>
        <v>145389.85</v>
      </c>
      <c r="E190" s="15">
        <f t="shared" ref="E190" si="55">D190/B190*100</f>
        <v>40.14440902310514</v>
      </c>
      <c r="F190" s="15"/>
      <c r="G190" s="15">
        <f>G181+G175+G158++G67+G49+G23+G21+G139+G87+G132+G129+G124+G112+G107+G56+G39+G34+G31</f>
        <v>2346958.77</v>
      </c>
      <c r="H190" s="15">
        <f>H175+H158+H129+H124+H107+H67+H34+H31+H21</f>
        <v>665183.8115699999</v>
      </c>
      <c r="I190" s="15">
        <f t="shared" ref="I190" si="56">I181+I175+I158++I67+I49+I23+I21+I139+I87+I132+I129+I124+I112+I107+I56+I39+I34+I31</f>
        <v>609880.19524999999</v>
      </c>
      <c r="J190" s="15">
        <f>I190/G190*100</f>
        <v>25.985978238978607</v>
      </c>
      <c r="K190" s="72"/>
    </row>
    <row r="191" spans="1:12" hidden="1" x14ac:dyDescent="0.25">
      <c r="A191" s="24"/>
      <c r="B191" s="37"/>
      <c r="C191" s="37"/>
      <c r="D191" s="37"/>
      <c r="E191" s="4"/>
      <c r="F191" s="4"/>
      <c r="G191" s="4"/>
      <c r="H191" s="4">
        <v>665183.81000000006</v>
      </c>
      <c r="I191" s="4"/>
      <c r="J191" s="4"/>
    </row>
    <row r="192" spans="1:12" hidden="1" x14ac:dyDescent="0.25">
      <c r="A192" s="24"/>
      <c r="B192" s="37">
        <f>B190+G190</f>
        <v>2709125.89</v>
      </c>
      <c r="C192" s="37">
        <f>C190+H190</f>
        <v>817633.47156999994</v>
      </c>
      <c r="D192" s="37">
        <f>D190+I190</f>
        <v>755270.04524999997</v>
      </c>
      <c r="E192" s="4"/>
      <c r="F192" s="4"/>
      <c r="G192" s="4"/>
      <c r="H192" s="4">
        <f>H190-H191</f>
        <v>1.569999847561121E-3</v>
      </c>
      <c r="I192" s="4">
        <f>D192-755270.05</f>
        <v>-4.7500000800937414E-3</v>
      </c>
      <c r="J192" s="4"/>
    </row>
    <row r="193" spans="1:11" ht="27" hidden="1" customHeight="1" x14ac:dyDescent="0.25">
      <c r="A193" s="24"/>
      <c r="B193" s="4"/>
      <c r="C193" s="4" t="s">
        <v>182</v>
      </c>
      <c r="D193" s="4"/>
      <c r="E193" s="4"/>
      <c r="F193" s="4"/>
      <c r="G193" s="4"/>
      <c r="H193" s="4"/>
      <c r="I193" s="4"/>
      <c r="J193" s="4"/>
    </row>
    <row r="194" spans="1:11" ht="12" hidden="1" customHeight="1" x14ac:dyDescent="0.25">
      <c r="A194" s="24"/>
      <c r="B194" s="4"/>
      <c r="C194" s="4"/>
      <c r="D194" s="4"/>
      <c r="E194" s="4"/>
      <c r="F194" s="4"/>
      <c r="G194" s="4"/>
      <c r="H194" s="4"/>
      <c r="I194" s="4"/>
      <c r="J194" s="4"/>
    </row>
    <row r="195" spans="1:11" ht="32.25" hidden="1" customHeight="1" x14ac:dyDescent="0.25">
      <c r="A195" s="8"/>
      <c r="B195" s="105" t="s">
        <v>1</v>
      </c>
      <c r="C195" s="105"/>
      <c r="D195" s="105"/>
      <c r="E195" s="105"/>
      <c r="F195" s="54"/>
      <c r="G195" s="106" t="s">
        <v>2</v>
      </c>
      <c r="H195" s="106"/>
      <c r="I195" s="106"/>
      <c r="J195" s="106"/>
    </row>
    <row r="196" spans="1:11" ht="94.5" hidden="1" customHeight="1" x14ac:dyDescent="0.25">
      <c r="A196" s="8"/>
      <c r="B196" s="55" t="s">
        <v>10</v>
      </c>
      <c r="C196" s="55" t="s">
        <v>165</v>
      </c>
      <c r="D196" s="55" t="s">
        <v>166</v>
      </c>
      <c r="E196" s="55" t="s">
        <v>3</v>
      </c>
      <c r="F196" s="55"/>
      <c r="G196" s="59" t="s">
        <v>10</v>
      </c>
      <c r="H196" s="59" t="s">
        <v>165</v>
      </c>
      <c r="I196" s="59" t="s">
        <v>166</v>
      </c>
      <c r="J196" s="59" t="s">
        <v>3</v>
      </c>
    </row>
    <row r="197" spans="1:11" ht="33" hidden="1" x14ac:dyDescent="0.25">
      <c r="A197" s="8" t="s">
        <v>14</v>
      </c>
      <c r="B197" s="2">
        <f>B21+B23+B47+B137</f>
        <v>67277.399999999994</v>
      </c>
      <c r="C197" s="2">
        <f>C21+C23+C137</f>
        <v>30938.149999999998</v>
      </c>
      <c r="D197" s="2">
        <f>D21+D23+D137</f>
        <v>29610.899999999998</v>
      </c>
      <c r="E197" s="2">
        <f t="shared" ref="E197:E204" si="57">D197/B197*100</f>
        <v>44.013145573402063</v>
      </c>
      <c r="F197" s="2"/>
      <c r="G197" s="2">
        <f>G21+G38+G89+G123+G188+G181</f>
        <v>36127.1</v>
      </c>
      <c r="H197" s="2">
        <f>H21+H38+H89+H123+H188</f>
        <v>4734.9321200000004</v>
      </c>
      <c r="I197" s="2">
        <f>I21+I38+I89+I123+I188+I48</f>
        <v>6647.7421199999999</v>
      </c>
      <c r="J197" s="2">
        <f t="shared" ref="J197:J204" si="58">I197/G197*100</f>
        <v>18.400984634803237</v>
      </c>
    </row>
    <row r="198" spans="1:11" hidden="1" x14ac:dyDescent="0.25">
      <c r="A198" s="8" t="s">
        <v>161</v>
      </c>
      <c r="B198" s="2">
        <f>B62+B99</f>
        <v>129660.22</v>
      </c>
      <c r="C198" s="2">
        <f>C62+C99</f>
        <v>28044.83</v>
      </c>
      <c r="D198" s="2">
        <f>D62+D99</f>
        <v>24495.5</v>
      </c>
      <c r="E198" s="2">
        <f t="shared" si="57"/>
        <v>18.892070366686099</v>
      </c>
      <c r="F198" s="2"/>
      <c r="G198" s="2">
        <f>G62+G99</f>
        <v>50565.399999999994</v>
      </c>
      <c r="H198" s="2">
        <f>H62+H99</f>
        <v>19016.59</v>
      </c>
      <c r="I198" s="2">
        <f>I62+I99</f>
        <v>16785.09</v>
      </c>
      <c r="J198" s="2">
        <f t="shared" si="58"/>
        <v>33.194813053985534</v>
      </c>
    </row>
    <row r="199" spans="1:11" hidden="1" x14ac:dyDescent="0.25">
      <c r="A199" s="8" t="s">
        <v>5</v>
      </c>
      <c r="B199" s="2">
        <f>B60+B82+B98</f>
        <v>75071.899999999994</v>
      </c>
      <c r="C199" s="2">
        <f>C60+C82+C98</f>
        <v>38624.07</v>
      </c>
      <c r="D199" s="2">
        <f>D60+D82+D98</f>
        <v>37610.400000000001</v>
      </c>
      <c r="E199" s="2">
        <f t="shared" si="57"/>
        <v>50.099171594165071</v>
      </c>
      <c r="F199" s="2"/>
      <c r="G199" s="2">
        <f>G60+G82+G98</f>
        <v>47033.9</v>
      </c>
      <c r="H199" s="2">
        <f>H60+H82+H98</f>
        <v>22116.779730000002</v>
      </c>
      <c r="I199" s="2">
        <f>I60+I82+I98</f>
        <v>22116.779730000002</v>
      </c>
      <c r="J199" s="2">
        <f t="shared" si="58"/>
        <v>47.023061515204994</v>
      </c>
    </row>
    <row r="200" spans="1:11" hidden="1" x14ac:dyDescent="0.25">
      <c r="A200" s="8" t="s">
        <v>160</v>
      </c>
      <c r="B200" s="2">
        <f>B61</f>
        <v>5667.2</v>
      </c>
      <c r="C200" s="2">
        <f t="shared" ref="C200:D200" si="59">C61</f>
        <v>3182.85</v>
      </c>
      <c r="D200" s="2">
        <f t="shared" si="59"/>
        <v>3141.61</v>
      </c>
      <c r="E200" s="2">
        <f t="shared" si="57"/>
        <v>55.434959062676455</v>
      </c>
      <c r="F200" s="2"/>
      <c r="G200" s="2">
        <f>G61</f>
        <v>45705.8</v>
      </c>
      <c r="H200" s="2">
        <f t="shared" ref="H200:I200" si="60">H61</f>
        <v>300</v>
      </c>
      <c r="I200" s="2">
        <f t="shared" si="60"/>
        <v>300</v>
      </c>
      <c r="J200" s="2">
        <f t="shared" si="58"/>
        <v>0.65637183902261853</v>
      </c>
    </row>
    <row r="201" spans="1:11" s="29" customFormat="1" ht="33" hidden="1" x14ac:dyDescent="0.25">
      <c r="A201" s="8" t="s">
        <v>157</v>
      </c>
      <c r="B201" s="2">
        <f>B58+B97</f>
        <v>11690.9</v>
      </c>
      <c r="C201" s="2">
        <f t="shared" ref="C201:D201" si="61">C58+C97</f>
        <v>6808.78</v>
      </c>
      <c r="D201" s="2">
        <f t="shared" si="61"/>
        <v>6808.69</v>
      </c>
      <c r="E201" s="2">
        <f t="shared" si="57"/>
        <v>58.239228801888643</v>
      </c>
      <c r="F201" s="2"/>
      <c r="G201" s="2">
        <f>G58+G97</f>
        <v>18176.5</v>
      </c>
      <c r="H201" s="2">
        <f t="shared" ref="H201:I201" si="62">H58+H97</f>
        <v>34.5</v>
      </c>
      <c r="I201" s="2">
        <f t="shared" si="62"/>
        <v>34.5</v>
      </c>
      <c r="J201" s="2">
        <f t="shared" si="58"/>
        <v>0.18980551811404836</v>
      </c>
      <c r="K201" s="65"/>
    </row>
    <row r="202" spans="1:11" ht="33" hidden="1" x14ac:dyDescent="0.25">
      <c r="A202" s="8" t="s">
        <v>159</v>
      </c>
      <c r="B202" s="2">
        <f>B59</f>
        <v>45499.199999999997</v>
      </c>
      <c r="C202" s="2">
        <f t="shared" ref="C202:D202" si="63">C59</f>
        <v>28321.8</v>
      </c>
      <c r="D202" s="2">
        <f t="shared" si="63"/>
        <v>27383.67</v>
      </c>
      <c r="E202" s="2">
        <f t="shared" si="57"/>
        <v>60.184948306783411</v>
      </c>
      <c r="F202" s="2"/>
      <c r="G202" s="2">
        <f>G59</f>
        <v>5000</v>
      </c>
      <c r="H202" s="2">
        <f t="shared" ref="H202:I202" si="64">H59</f>
        <v>0</v>
      </c>
      <c r="I202" s="2">
        <f t="shared" si="64"/>
        <v>0</v>
      </c>
      <c r="J202" s="2">
        <f t="shared" si="58"/>
        <v>0</v>
      </c>
    </row>
    <row r="203" spans="1:11" hidden="1" x14ac:dyDescent="0.25">
      <c r="A203" s="8" t="s">
        <v>158</v>
      </c>
      <c r="B203" s="2">
        <f>B174</f>
        <v>9460.2999999999993</v>
      </c>
      <c r="C203" s="2">
        <f t="shared" ref="C203:D203" si="65">C174</f>
        <v>5940.18</v>
      </c>
      <c r="D203" s="2">
        <f t="shared" si="65"/>
        <v>5750.08</v>
      </c>
      <c r="E203" s="2">
        <f t="shared" si="57"/>
        <v>60.781159159857509</v>
      </c>
      <c r="F203" s="2"/>
      <c r="G203" s="2">
        <f>G174</f>
        <v>6962.58</v>
      </c>
      <c r="H203" s="2">
        <f t="shared" ref="H203:I203" si="66">H174</f>
        <v>2116.73</v>
      </c>
      <c r="I203" s="2">
        <f t="shared" si="66"/>
        <v>1632.09</v>
      </c>
      <c r="J203" s="2">
        <f t="shared" si="58"/>
        <v>23.44087967391398</v>
      </c>
    </row>
    <row r="204" spans="1:11" ht="33" hidden="1" x14ac:dyDescent="0.25">
      <c r="A204" s="8" t="s">
        <v>139</v>
      </c>
      <c r="B204" s="2">
        <f>B30+B93+B138+B155</f>
        <v>17840</v>
      </c>
      <c r="C204" s="2">
        <f>C30+C93+C138+C155</f>
        <v>10189</v>
      </c>
      <c r="D204" s="2">
        <f>D30+D93+D138+D155</f>
        <v>10189</v>
      </c>
      <c r="E204" s="2">
        <f t="shared" si="57"/>
        <v>57.113228699551563</v>
      </c>
      <c r="F204" s="2"/>
      <c r="G204" s="2">
        <f>G30+G93+G138+G155</f>
        <v>180599.4</v>
      </c>
      <c r="H204" s="2">
        <f>H30+H93+H138+H155</f>
        <v>61867.45</v>
      </c>
      <c r="I204" s="2">
        <f>I30+I93+I138+I155</f>
        <v>59887.445</v>
      </c>
      <c r="J204" s="2">
        <f t="shared" si="58"/>
        <v>33.16037871665133</v>
      </c>
    </row>
    <row r="205" spans="1:11" s="6" customFormat="1" hidden="1" x14ac:dyDescent="0.25">
      <c r="A205" s="8" t="s">
        <v>153</v>
      </c>
      <c r="B205" s="2"/>
      <c r="C205" s="2"/>
      <c r="D205" s="2"/>
      <c r="E205" s="2"/>
      <c r="F205" s="2"/>
      <c r="G205" s="2">
        <f>G26</f>
        <v>28000</v>
      </c>
      <c r="H205" s="2">
        <f>H26</f>
        <v>0</v>
      </c>
      <c r="I205" s="2">
        <f>I26</f>
        <v>0</v>
      </c>
      <c r="J205" s="2">
        <f t="shared" ref="J205:J214" si="67">I205/G205*100</f>
        <v>0</v>
      </c>
      <c r="K205" s="73"/>
    </row>
    <row r="206" spans="1:11" ht="33" hidden="1" x14ac:dyDescent="0.25">
      <c r="A206" s="8" t="s">
        <v>4</v>
      </c>
      <c r="B206" s="2"/>
      <c r="C206" s="2"/>
      <c r="D206" s="2"/>
      <c r="E206" s="2"/>
      <c r="F206" s="2"/>
      <c r="G206" s="2">
        <f>G29+G92+G110</f>
        <v>604685.30000000005</v>
      </c>
      <c r="H206" s="2">
        <f>H29+H92+H110</f>
        <v>244930.6</v>
      </c>
      <c r="I206" s="2">
        <f>I29+I92+I110</f>
        <v>236288.99124999999</v>
      </c>
      <c r="J206" s="2">
        <f t="shared" si="67"/>
        <v>39.076357776516147</v>
      </c>
    </row>
    <row r="207" spans="1:11" hidden="1" x14ac:dyDescent="0.25">
      <c r="A207" s="8" t="s">
        <v>155</v>
      </c>
      <c r="B207" s="2"/>
      <c r="C207" s="2"/>
      <c r="D207" s="2"/>
      <c r="E207" s="2"/>
      <c r="F207" s="2"/>
      <c r="G207" s="2">
        <f>G33+G102</f>
        <v>525965.09</v>
      </c>
      <c r="H207" s="2">
        <f>H33+H102</f>
        <v>124707.48</v>
      </c>
      <c r="I207" s="2">
        <f>I33+I102</f>
        <v>119035.85</v>
      </c>
      <c r="J207" s="2">
        <f t="shared" si="67"/>
        <v>22.631891785821757</v>
      </c>
    </row>
    <row r="208" spans="1:11" hidden="1" x14ac:dyDescent="0.25">
      <c r="A208" s="8" t="s">
        <v>156</v>
      </c>
      <c r="B208" s="2"/>
      <c r="C208" s="2"/>
      <c r="D208" s="2"/>
      <c r="E208" s="2"/>
      <c r="F208" s="2"/>
      <c r="G208" s="2">
        <f>G37+G94+G128</f>
        <v>119201.70000000001</v>
      </c>
      <c r="H208" s="2">
        <f>H37+H94+H128</f>
        <v>66290.559999999998</v>
      </c>
      <c r="I208" s="2">
        <f>I37+I94+I128</f>
        <v>65657.31</v>
      </c>
      <c r="J208" s="2">
        <f t="shared" si="67"/>
        <v>55.080850356999932</v>
      </c>
    </row>
    <row r="209" spans="1:10" hidden="1" x14ac:dyDescent="0.25">
      <c r="A209" s="8" t="s">
        <v>7</v>
      </c>
      <c r="B209" s="2"/>
      <c r="C209" s="2"/>
      <c r="D209" s="2"/>
      <c r="E209" s="2"/>
      <c r="F209" s="2"/>
      <c r="G209" s="2">
        <f>G96</f>
        <v>205082.7</v>
      </c>
      <c r="H209" s="2">
        <f t="shared" ref="H209:I209" si="68">H96</f>
        <v>78945.59</v>
      </c>
      <c r="I209" s="2">
        <f t="shared" si="68"/>
        <v>78945.59</v>
      </c>
      <c r="J209" s="2">
        <f>I209/G209*100</f>
        <v>38.494514651894086</v>
      </c>
    </row>
    <row r="210" spans="1:10" ht="33" hidden="1" customHeight="1" x14ac:dyDescent="0.25">
      <c r="A210" s="8" t="s">
        <v>174</v>
      </c>
      <c r="B210" s="2"/>
      <c r="C210" s="2"/>
      <c r="D210" s="2"/>
      <c r="E210" s="2"/>
      <c r="F210" s="2"/>
      <c r="G210" s="2">
        <f t="shared" ref="G210:I211" si="69">G103</f>
        <v>1746</v>
      </c>
      <c r="H210" s="2">
        <f t="shared" si="69"/>
        <v>0</v>
      </c>
      <c r="I210" s="2">
        <f t="shared" si="69"/>
        <v>0</v>
      </c>
      <c r="J210" s="2">
        <f t="shared" si="67"/>
        <v>0</v>
      </c>
    </row>
    <row r="211" spans="1:10" ht="33" hidden="1" x14ac:dyDescent="0.25">
      <c r="A211" s="8" t="s">
        <v>175</v>
      </c>
      <c r="B211" s="2"/>
      <c r="C211" s="2"/>
      <c r="D211" s="2"/>
      <c r="E211" s="2"/>
      <c r="F211" s="2"/>
      <c r="G211" s="2">
        <f t="shared" si="69"/>
        <v>30956.5</v>
      </c>
      <c r="H211" s="2">
        <f t="shared" si="69"/>
        <v>36.819339999999997</v>
      </c>
      <c r="I211" s="2">
        <f t="shared" si="69"/>
        <v>36.819339999999997</v>
      </c>
      <c r="J211" s="2">
        <f t="shared" si="67"/>
        <v>0.11893896273803561</v>
      </c>
    </row>
    <row r="212" spans="1:10" hidden="1" x14ac:dyDescent="0.25">
      <c r="A212" s="8" t="s">
        <v>162</v>
      </c>
      <c r="B212" s="2"/>
      <c r="C212" s="2"/>
      <c r="D212" s="2"/>
      <c r="E212" s="2"/>
      <c r="F212" s="2"/>
      <c r="G212" s="2">
        <f>G95</f>
        <v>0</v>
      </c>
      <c r="H212" s="2">
        <f t="shared" ref="H212:I212" si="70">H95</f>
        <v>0</v>
      </c>
      <c r="I212" s="2">
        <f t="shared" si="70"/>
        <v>0</v>
      </c>
      <c r="J212" s="2" t="e">
        <f t="shared" si="67"/>
        <v>#DIV/0!</v>
      </c>
    </row>
    <row r="213" spans="1:10" ht="33" hidden="1" x14ac:dyDescent="0.25">
      <c r="A213" s="8" t="s">
        <v>163</v>
      </c>
      <c r="B213" s="2"/>
      <c r="C213" s="2"/>
      <c r="D213" s="2"/>
      <c r="E213" s="2"/>
      <c r="F213" s="2"/>
      <c r="G213" s="2">
        <f>G105</f>
        <v>440550.8</v>
      </c>
      <c r="H213" s="2">
        <f t="shared" ref="H213:I213" si="71">H105</f>
        <v>40085.780379999997</v>
      </c>
      <c r="I213" s="2">
        <f t="shared" si="71"/>
        <v>3936.7678099999998</v>
      </c>
      <c r="J213" s="2">
        <f t="shared" si="67"/>
        <v>0.89360133042545831</v>
      </c>
    </row>
    <row r="214" spans="1:10" hidden="1" x14ac:dyDescent="0.25">
      <c r="A214" s="8" t="s">
        <v>154</v>
      </c>
      <c r="B214" s="2">
        <f>SUM(B197:B212)</f>
        <v>362167.12000000005</v>
      </c>
      <c r="C214" s="2">
        <f>SUM(C197:C212)</f>
        <v>152049.65999999997</v>
      </c>
      <c r="D214" s="2">
        <f>SUM(D197:D212)</f>
        <v>144989.84999999998</v>
      </c>
      <c r="E214" s="2">
        <f t="shared" ref="E214" si="72">D214/B214*100</f>
        <v>40.03396277387079</v>
      </c>
      <c r="F214" s="2"/>
      <c r="G214" s="2">
        <f>SUM(G197:G213)</f>
        <v>2346358.7699999996</v>
      </c>
      <c r="H214" s="2">
        <f>SUM(H197:H213)</f>
        <v>665183.81157000002</v>
      </c>
      <c r="I214" s="2">
        <f>SUM(I197:I213)</f>
        <v>611304.97525000002</v>
      </c>
      <c r="J214" s="2">
        <f t="shared" si="67"/>
        <v>26.053346277048679</v>
      </c>
    </row>
    <row r="215" spans="1:10" hidden="1" x14ac:dyDescent="0.25">
      <c r="A215" s="24"/>
      <c r="B215" s="4">
        <f>B214+G214</f>
        <v>2708525.8899999997</v>
      </c>
      <c r="C215" s="4">
        <f>C214+H214</f>
        <v>817233.47157000005</v>
      </c>
      <c r="D215" s="4">
        <f>D214+I214</f>
        <v>756294.82524999999</v>
      </c>
      <c r="E215" s="4"/>
      <c r="F215" s="4"/>
      <c r="G215" s="4"/>
      <c r="H215" s="4"/>
      <c r="I215" s="4"/>
      <c r="J215" s="4"/>
    </row>
    <row r="216" spans="1:10" hidden="1" x14ac:dyDescent="0.25">
      <c r="A216" s="2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x14ac:dyDescent="0.25">
      <c r="A217" s="2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x14ac:dyDescent="0.25">
      <c r="A218" s="24"/>
      <c r="B218" s="4"/>
      <c r="C218" s="45"/>
      <c r="D218" s="4"/>
      <c r="E218" s="4"/>
      <c r="F218" s="4"/>
      <c r="G218" s="4"/>
      <c r="H218" s="4"/>
      <c r="I218" s="4"/>
      <c r="J218" s="4"/>
    </row>
    <row r="219" spans="1:10" x14ac:dyDescent="0.25">
      <c r="A219" s="2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x14ac:dyDescent="0.25">
      <c r="A220" s="24"/>
      <c r="B220" s="5"/>
      <c r="C220" s="5"/>
      <c r="D220" s="5"/>
      <c r="E220" s="5"/>
      <c r="F220" s="5"/>
      <c r="G220" s="4"/>
      <c r="H220" s="4"/>
      <c r="I220" s="4"/>
      <c r="J220" s="4"/>
    </row>
    <row r="221" spans="1:10" x14ac:dyDescent="0.25">
      <c r="A221" s="24"/>
      <c r="B221" s="5"/>
      <c r="C221" s="5"/>
      <c r="D221" s="5"/>
      <c r="E221" s="5"/>
      <c r="F221" s="5"/>
      <c r="G221" s="4"/>
      <c r="H221" s="4"/>
      <c r="I221" s="4"/>
      <c r="J221" s="4"/>
    </row>
    <row r="222" spans="1:10" x14ac:dyDescent="0.25">
      <c r="A222" s="24"/>
      <c r="B222" s="5"/>
      <c r="C222" s="5"/>
      <c r="D222" s="5"/>
      <c r="E222" s="5"/>
      <c r="F222" s="5"/>
      <c r="G222" s="4"/>
      <c r="H222" s="4"/>
      <c r="I222" s="4"/>
      <c r="J222" s="4"/>
    </row>
    <row r="223" spans="1:10" x14ac:dyDescent="0.25">
      <c r="A223" s="24"/>
      <c r="B223" s="5"/>
      <c r="C223" s="5"/>
      <c r="D223" s="5"/>
      <c r="E223" s="5"/>
      <c r="F223" s="5"/>
      <c r="G223" s="4"/>
      <c r="H223" s="4"/>
      <c r="I223" s="4"/>
      <c r="J223" s="4"/>
    </row>
    <row r="224" spans="1:10" x14ac:dyDescent="0.25">
      <c r="A224" s="24"/>
      <c r="B224" s="5"/>
      <c r="C224" s="5"/>
      <c r="D224" s="5"/>
      <c r="E224" s="5"/>
      <c r="F224" s="5"/>
      <c r="G224" s="4"/>
      <c r="H224" s="4"/>
      <c r="I224" s="4"/>
      <c r="J224" s="4"/>
    </row>
    <row r="225" spans="1:10" x14ac:dyDescent="0.25">
      <c r="A225" s="24"/>
      <c r="B225" s="5"/>
      <c r="C225" s="5"/>
      <c r="D225" s="5"/>
      <c r="E225" s="5"/>
      <c r="F225" s="5"/>
      <c r="G225" s="4"/>
      <c r="H225" s="4"/>
      <c r="I225" s="4"/>
      <c r="J225" s="4"/>
    </row>
    <row r="226" spans="1:10" x14ac:dyDescent="0.25">
      <c r="A226" s="24"/>
      <c r="B226" s="5"/>
      <c r="C226" s="5"/>
      <c r="D226" s="5"/>
      <c r="E226" s="5"/>
      <c r="F226" s="5"/>
      <c r="G226" s="4"/>
      <c r="H226" s="4"/>
      <c r="I226" s="4"/>
      <c r="J226" s="4"/>
    </row>
    <row r="227" spans="1:10" x14ac:dyDescent="0.25">
      <c r="A227" s="24"/>
      <c r="B227" s="5"/>
      <c r="C227" s="5"/>
      <c r="D227" s="5"/>
      <c r="E227" s="5"/>
      <c r="F227" s="5"/>
      <c r="G227" s="4"/>
      <c r="H227" s="4"/>
      <c r="I227" s="4"/>
      <c r="J227" s="4"/>
    </row>
    <row r="228" spans="1:10" x14ac:dyDescent="0.25">
      <c r="A228" s="24"/>
      <c r="B228" s="5"/>
      <c r="C228" s="5"/>
      <c r="D228" s="5"/>
      <c r="E228" s="5"/>
      <c r="F228" s="5"/>
      <c r="G228" s="4"/>
      <c r="H228" s="4"/>
      <c r="I228" s="4"/>
      <c r="J228" s="4"/>
    </row>
    <row r="229" spans="1:10" x14ac:dyDescent="0.25">
      <c r="A229" s="24"/>
      <c r="B229" s="5"/>
      <c r="C229" s="5"/>
      <c r="D229" s="5"/>
      <c r="E229" s="5"/>
      <c r="F229" s="5"/>
      <c r="G229" s="4"/>
      <c r="H229" s="4"/>
      <c r="I229" s="4"/>
      <c r="J229" s="4"/>
    </row>
    <row r="230" spans="1:10" x14ac:dyDescent="0.25">
      <c r="A230" s="24"/>
      <c r="B230" s="5"/>
      <c r="C230" s="5"/>
      <c r="D230" s="5"/>
      <c r="E230" s="5"/>
      <c r="F230" s="5"/>
      <c r="G230" s="4"/>
      <c r="H230" s="4"/>
      <c r="I230" s="4"/>
      <c r="J230" s="4"/>
    </row>
    <row r="231" spans="1:10" x14ac:dyDescent="0.25">
      <c r="A231" s="24"/>
      <c r="B231" s="5"/>
      <c r="C231" s="5"/>
      <c r="D231" s="5"/>
      <c r="E231" s="5"/>
      <c r="F231" s="5"/>
      <c r="G231" s="4"/>
      <c r="H231" s="4"/>
      <c r="I231" s="4"/>
      <c r="J231" s="4"/>
    </row>
    <row r="232" spans="1:10" x14ac:dyDescent="0.25">
      <c r="A232" s="24"/>
      <c r="B232" s="5"/>
      <c r="C232" s="5"/>
      <c r="D232" s="5"/>
      <c r="E232" s="5"/>
      <c r="F232" s="5"/>
      <c r="G232" s="4"/>
      <c r="H232" s="4"/>
      <c r="I232" s="4"/>
      <c r="J232" s="4"/>
    </row>
    <row r="233" spans="1:10" x14ac:dyDescent="0.25">
      <c r="A233" s="24"/>
      <c r="B233" s="5"/>
      <c r="C233" s="5"/>
      <c r="D233" s="5"/>
      <c r="E233" s="5"/>
      <c r="F233" s="5"/>
      <c r="G233" s="4"/>
      <c r="H233" s="4"/>
      <c r="I233" s="4"/>
      <c r="J233" s="4"/>
    </row>
    <row r="234" spans="1:10" x14ac:dyDescent="0.25">
      <c r="A234" s="24"/>
      <c r="B234" s="5"/>
      <c r="C234" s="5"/>
      <c r="D234" s="5"/>
      <c r="E234" s="5"/>
      <c r="F234" s="5"/>
      <c r="G234" s="4"/>
      <c r="H234" s="4"/>
      <c r="I234" s="4"/>
      <c r="J234" s="4"/>
    </row>
    <row r="235" spans="1:10" x14ac:dyDescent="0.25">
      <c r="A235" s="24"/>
      <c r="B235" s="5"/>
      <c r="C235" s="5"/>
      <c r="D235" s="5"/>
      <c r="E235" s="5"/>
      <c r="F235" s="5"/>
      <c r="G235" s="4"/>
      <c r="H235" s="4"/>
      <c r="I235" s="4"/>
      <c r="J235" s="4"/>
    </row>
    <row r="236" spans="1:10" x14ac:dyDescent="0.25">
      <c r="A236" s="24"/>
      <c r="B236" s="5"/>
      <c r="C236" s="5"/>
      <c r="D236" s="5"/>
      <c r="E236" s="5"/>
      <c r="F236" s="5"/>
      <c r="G236" s="4"/>
      <c r="H236" s="4"/>
      <c r="I236" s="4"/>
      <c r="J236" s="4"/>
    </row>
    <row r="237" spans="1:10" x14ac:dyDescent="0.25">
      <c r="A237" s="24"/>
      <c r="B237" s="5"/>
      <c r="C237" s="5"/>
      <c r="D237" s="5"/>
      <c r="E237" s="5"/>
      <c r="F237" s="5"/>
      <c r="G237" s="4"/>
      <c r="H237" s="4"/>
      <c r="I237" s="4"/>
      <c r="J237" s="4"/>
    </row>
    <row r="238" spans="1:10" x14ac:dyDescent="0.25">
      <c r="A238" s="24"/>
      <c r="B238" s="5"/>
      <c r="C238" s="5"/>
      <c r="D238" s="5"/>
      <c r="E238" s="5"/>
      <c r="F238" s="5"/>
      <c r="G238" s="4"/>
      <c r="H238" s="4"/>
      <c r="I238" s="4"/>
      <c r="J238" s="4"/>
    </row>
    <row r="239" spans="1:10" x14ac:dyDescent="0.25">
      <c r="A239" s="24"/>
      <c r="B239" s="5"/>
      <c r="C239" s="5"/>
      <c r="D239" s="5"/>
      <c r="E239" s="5"/>
      <c r="F239" s="5"/>
      <c r="G239" s="4"/>
      <c r="H239" s="4"/>
      <c r="I239" s="4"/>
      <c r="J239" s="4"/>
    </row>
    <row r="240" spans="1:10" x14ac:dyDescent="0.25">
      <c r="A240" s="24"/>
      <c r="B240" s="5"/>
      <c r="C240" s="5"/>
      <c r="D240" s="5"/>
      <c r="E240" s="5"/>
      <c r="F240" s="5"/>
      <c r="G240" s="4"/>
      <c r="H240" s="4"/>
      <c r="I240" s="4"/>
      <c r="J240" s="4"/>
    </row>
    <row r="241" spans="1:10" x14ac:dyDescent="0.25">
      <c r="A241" s="24"/>
      <c r="B241" s="5"/>
      <c r="C241" s="5"/>
      <c r="D241" s="5"/>
      <c r="E241" s="5"/>
      <c r="F241" s="5"/>
      <c r="G241" s="4"/>
      <c r="H241" s="4"/>
      <c r="I241" s="4"/>
      <c r="J241" s="4"/>
    </row>
  </sheetData>
  <mergeCells count="47">
    <mergeCell ref="A154:J154"/>
    <mergeCell ref="A159:J159"/>
    <mergeCell ref="A161:J161"/>
    <mergeCell ref="A165:J165"/>
    <mergeCell ref="B195:E195"/>
    <mergeCell ref="G195:J195"/>
    <mergeCell ref="A167:J167"/>
    <mergeCell ref="A170:J170"/>
    <mergeCell ref="A173:J173"/>
    <mergeCell ref="A182:J182"/>
    <mergeCell ref="A176:J176"/>
    <mergeCell ref="A187:J187"/>
    <mergeCell ref="A179:J179"/>
    <mergeCell ref="A108:J108"/>
    <mergeCell ref="A122:J122"/>
    <mergeCell ref="A1:J1"/>
    <mergeCell ref="A18:A19"/>
    <mergeCell ref="B18:E18"/>
    <mergeCell ref="G18:J18"/>
    <mergeCell ref="A20:J20"/>
    <mergeCell ref="A5:D5"/>
    <mergeCell ref="D12:D13"/>
    <mergeCell ref="A116:J116"/>
    <mergeCell ref="A119:J119"/>
    <mergeCell ref="A151:J151"/>
    <mergeCell ref="A130:J130"/>
    <mergeCell ref="A133:J133"/>
    <mergeCell ref="A140:J140"/>
    <mergeCell ref="A143:J143"/>
    <mergeCell ref="A136:J136"/>
    <mergeCell ref="A125:J125"/>
    <mergeCell ref="K18:K19"/>
    <mergeCell ref="A81:J81"/>
    <mergeCell ref="A50:J50"/>
    <mergeCell ref="A72:J72"/>
    <mergeCell ref="A113:J113"/>
    <mergeCell ref="A22:J22"/>
    <mergeCell ref="A57:J57"/>
    <mergeCell ref="A32:J32"/>
    <mergeCell ref="A24:J24"/>
    <mergeCell ref="A35:J35"/>
    <mergeCell ref="A54:J54"/>
    <mergeCell ref="A68:J68"/>
    <mergeCell ref="A40:J40"/>
    <mergeCell ref="A75:J75"/>
    <mergeCell ref="A78:J78"/>
    <mergeCell ref="A88:J88"/>
  </mergeCells>
  <phoneticPr fontId="6" type="noConversion"/>
  <printOptions horizontalCentered="1"/>
  <pageMargins left="7.874015748031496E-2" right="0" top="0.19685039370078741" bottom="0.19685039370078741" header="0.31496062992125984" footer="0.31496062992125984"/>
  <pageSetup paperSize="9" scale="47" fitToHeight="0" orientation="portrait" r:id="rId1"/>
  <rowBreaks count="1" manualBreakCount="1">
    <brk id="19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J43"/>
    </sheetView>
  </sheetViews>
  <sheetFormatPr defaultRowHeight="15" x14ac:dyDescent="0.25"/>
  <cols>
    <col min="1" max="4" width="9.140625" customWidth="1"/>
  </cols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СЛАЙД 1</vt:lpstr>
      <vt:lpstr>Лист3</vt:lpstr>
      <vt:lpstr>'СЛАЙД 1'!Заголовки_для_печати</vt:lpstr>
      <vt:lpstr>'СЛАЙД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2020-12-03T14:26:42Z</dcterms:modified>
</cp:coreProperties>
</file>